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610" windowHeight="8040" tabRatio="881" activeTab="15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 " sheetId="10" r:id="rId10"/>
    <sheet name="2-11" sheetId="11" r:id="rId11"/>
    <sheet name="2-12 " sheetId="12" r:id="rId12"/>
    <sheet name="2-13年齢推計" sheetId="13" r:id="rId13"/>
    <sheet name="2-14年齢国調" sheetId="14" r:id="rId14"/>
    <sheet name="2-15（登録人口）" sheetId="15" r:id="rId15"/>
    <sheet name="2-16(地区国調)" sheetId="16" r:id="rId16"/>
    <sheet name="2-17" sheetId="17" r:id="rId17"/>
  </sheets>
  <definedNames>
    <definedName name="_xlnm.Print_Area" localSheetId="0">'2-1'!$A$1:$N$46</definedName>
    <definedName name="_xlnm.Print_Area" localSheetId="9">'2-10 '!$A$1:$V$28</definedName>
    <definedName name="_xlnm.Print_Area" localSheetId="11">'2-12 '!$A$1:$AD$51</definedName>
    <definedName name="_xlnm.Print_Area" localSheetId="12">'2-13年齢推計'!$A$1:$P$48</definedName>
    <definedName name="_xlnm.Print_Area" localSheetId="13">'2-14年齢国調'!$A$1:$P$48</definedName>
    <definedName name="_xlnm.Print_Area" localSheetId="2">'2-3'!$A$1:$I$27</definedName>
    <definedName name="_xlnm.Print_Area" localSheetId="3">'2-4'!$A$1:$N$29</definedName>
    <definedName name="_xlnm.Print_Area" localSheetId="4">'2-5'!$A$1:$H$20</definedName>
    <definedName name="_xlnm.Print_Area" localSheetId="5">'2-6'!$A$1:$H$23</definedName>
    <definedName name="_xlnm.Print_Area" localSheetId="6">'2-7'!$A$1:$AF$32</definedName>
    <definedName name="_xlnm.Print_Area" localSheetId="7">'2-8'!$A$1:$O$15</definedName>
    <definedName name="_xlnm.Print_Area" localSheetId="8">'2-9'!$A$1:$V$28</definedName>
  </definedNames>
  <calcPr fullCalcOnLoad="1"/>
</workbook>
</file>

<file path=xl/sharedStrings.xml><?xml version="1.0" encoding="utf-8"?>
<sst xmlns="http://schemas.openxmlformats.org/spreadsheetml/2006/main" count="1856" uniqueCount="758">
  <si>
    <t>年次</t>
  </si>
  <si>
    <t>婚姻</t>
  </si>
  <si>
    <t>離婚</t>
  </si>
  <si>
    <t>差</t>
  </si>
  <si>
    <t>実数</t>
  </si>
  <si>
    <t>増減</t>
  </si>
  <si>
    <t>増加率</t>
  </si>
  <si>
    <t>率</t>
  </si>
  <si>
    <t>年次</t>
  </si>
  <si>
    <t>総人口</t>
  </si>
  <si>
    <t>総面積</t>
  </si>
  <si>
    <t>人口集中
地区人口</t>
  </si>
  <si>
    <t>総人口に
対する割合</t>
  </si>
  <si>
    <t>人口集中
地区面積</t>
  </si>
  <si>
    <t>総面積に
対する割合</t>
  </si>
  <si>
    <t>昼間人口
①</t>
  </si>
  <si>
    <t>流出人口状況</t>
  </si>
  <si>
    <t>昼間人口比率
①／②</t>
  </si>
  <si>
    <t>増減（△）</t>
  </si>
  <si>
    <t>流入人口</t>
  </si>
  <si>
    <t>流出人口</t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</si>
  <si>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</si>
  <si>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</si>
  <si>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</si>
  <si>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</si>
  <si>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</si>
  <si>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</si>
  <si>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</si>
  <si>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</si>
  <si>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</si>
  <si>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</si>
  <si>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</si>
  <si>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</si>
  <si>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</si>
  <si>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</si>
  <si>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</si>
  <si>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</si>
  <si>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</si>
  <si>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本庁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</si>
  <si>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</si>
  <si>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</si>
  <si>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</si>
  <si>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</si>
  <si>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</si>
  <si>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</si>
  <si>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</si>
  <si>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</si>
  <si>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</si>
  <si>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</si>
  <si>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</si>
  <si>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</si>
  <si>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</si>
  <si>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</si>
  <si>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</si>
  <si>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</si>
  <si>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</si>
  <si>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</si>
  <si>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</si>
  <si>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</si>
  <si>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</si>
  <si>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</si>
  <si>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</si>
  <si>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</si>
  <si>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</si>
  <si>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</si>
  <si>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</si>
  <si>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</si>
  <si>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</si>
  <si>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</si>
  <si>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</si>
  <si>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</si>
  <si>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</si>
  <si>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</si>
  <si>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</si>
  <si>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</si>
  <si>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</si>
  <si>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</si>
  <si>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</si>
  <si>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</si>
  <si>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</si>
  <si>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</si>
  <si>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</si>
  <si>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</si>
  <si>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</si>
  <si>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</si>
  <si>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</si>
  <si>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</si>
  <si>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</si>
  <si>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</si>
  <si>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</si>
  <si>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</si>
  <si>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</si>
  <si>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</si>
  <si>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</si>
  <si>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</si>
  <si>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</si>
  <si>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</si>
  <si>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</si>
  <si>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</si>
  <si>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</si>
  <si>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</si>
  <si>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</si>
  <si>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</si>
  <si>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</si>
  <si>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</si>
  <si>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</si>
  <si>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</si>
  <si>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</si>
  <si>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</si>
  <si>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</si>
  <si>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</si>
  <si>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</si>
  <si>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</si>
  <si>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</si>
  <si>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</si>
  <si>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</si>
  <si>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</si>
  <si>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</si>
  <si>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</si>
  <si>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</si>
  <si>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</si>
  <si>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</si>
  <si>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</si>
  <si>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</si>
  <si>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</si>
  <si>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</si>
  <si>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</si>
  <si>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</si>
  <si>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</si>
  <si>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</si>
  <si>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</si>
  <si>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</si>
  <si>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</si>
  <si>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</si>
  <si>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</si>
  <si>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</si>
  <si>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</si>
  <si>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</si>
  <si>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</si>
  <si>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</si>
  <si>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</si>
  <si>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</si>
  <si>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</si>
  <si>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</si>
  <si>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</si>
  <si>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</si>
  <si>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</si>
  <si>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</si>
  <si>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</si>
  <si>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</si>
  <si>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</si>
  <si>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</si>
  <si>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</si>
  <si>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</si>
  <si>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</si>
  <si>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</si>
  <si>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</si>
  <si>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</si>
  <si>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</si>
  <si>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</si>
  <si>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</si>
  <si>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</si>
  <si>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</si>
  <si>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</si>
  <si>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</si>
  <si>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</si>
  <si>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（各年10月1日現在）</t>
  </si>
  <si>
    <t>千手町</t>
  </si>
  <si>
    <t>第2次産業</t>
  </si>
  <si>
    <t>第3次産業</t>
  </si>
  <si>
    <t>5～9</t>
  </si>
  <si>
    <t>10～14</t>
  </si>
  <si>
    <t>15～19</t>
  </si>
  <si>
    <t>20～24</t>
  </si>
  <si>
    <t>25～29</t>
  </si>
  <si>
    <t>35～39</t>
  </si>
  <si>
    <t>40～44</t>
  </si>
  <si>
    <t>45～49</t>
  </si>
  <si>
    <t>50～54</t>
  </si>
  <si>
    <t>55～59</t>
  </si>
  <si>
    <t>65～69</t>
  </si>
  <si>
    <t>70～74</t>
  </si>
  <si>
    <t>75～79</t>
  </si>
  <si>
    <t>80～84</t>
  </si>
  <si>
    <t>85以上</t>
  </si>
  <si>
    <t>年齢</t>
  </si>
  <si>
    <t>総数</t>
  </si>
  <si>
    <t>男</t>
  </si>
  <si>
    <t>女</t>
  </si>
  <si>
    <t>0～4歳</t>
  </si>
  <si>
    <t>0～4</t>
  </si>
  <si>
    <t>30～34</t>
  </si>
  <si>
    <t>60～64</t>
  </si>
  <si>
    <t>0～14</t>
  </si>
  <si>
    <t>15～64</t>
  </si>
  <si>
    <t>65以上</t>
  </si>
  <si>
    <t>60～64歳</t>
  </si>
  <si>
    <t>平均年齢</t>
  </si>
  <si>
    <t>性比</t>
  </si>
  <si>
    <t>30～34歳</t>
  </si>
  <si>
    <t>常住人口
（夜間人口）
②</t>
  </si>
  <si>
    <t>市</t>
  </si>
  <si>
    <t>県</t>
  </si>
  <si>
    <t>国</t>
  </si>
  <si>
    <t>平成2年</t>
  </si>
  <si>
    <t>昭和50年</t>
  </si>
  <si>
    <t>産業別</t>
  </si>
  <si>
    <t>雇用者</t>
  </si>
  <si>
    <t>役員</t>
  </si>
  <si>
    <t>家族
従業者</t>
  </si>
  <si>
    <t>家庭
内職者</t>
  </si>
  <si>
    <t>-</t>
  </si>
  <si>
    <t>他県</t>
  </si>
  <si>
    <t>西方町</t>
  </si>
  <si>
    <t>就業者</t>
  </si>
  <si>
    <t>通学者</t>
  </si>
  <si>
    <t>地区別</t>
  </si>
  <si>
    <t>※総数</t>
  </si>
  <si>
    <t>鹿沼地区</t>
  </si>
  <si>
    <t>※「分類不能の産業」含む</t>
  </si>
  <si>
    <t>総数</t>
  </si>
  <si>
    <t>16歳以上</t>
  </si>
  <si>
    <t>男</t>
  </si>
  <si>
    <t>女</t>
  </si>
  <si>
    <t>15年</t>
  </si>
  <si>
    <t>2-2　　　町　　別　　世　　帯　　数　</t>
  </si>
  <si>
    <t>町　　別　　世　　帯　　数　</t>
  </si>
  <si>
    <t>及  び 男  女  別  人  口  （つ づ き ）</t>
  </si>
  <si>
    <t>（単位：戸・人）</t>
  </si>
  <si>
    <t>町別</t>
  </si>
  <si>
    <t>面     積
(ｋ㎡）</t>
  </si>
  <si>
    <t>人口</t>
  </si>
  <si>
    <t>世帯密度
（世帯／ｋ㎡）</t>
  </si>
  <si>
    <t>人口密度
（人／ｋ㎡）</t>
  </si>
  <si>
    <t>御成橋町1丁目</t>
  </si>
  <si>
    <t>御成橋町2丁目</t>
  </si>
  <si>
    <t>西茂呂1丁目</t>
  </si>
  <si>
    <t>西茂呂2丁目</t>
  </si>
  <si>
    <t>西茂呂3丁目</t>
  </si>
  <si>
    <t>西茂呂4丁目</t>
  </si>
  <si>
    <t>栄町1丁目</t>
  </si>
  <si>
    <t>栄町２丁目</t>
  </si>
  <si>
    <t>栄町3丁目</t>
  </si>
  <si>
    <t>茂呂</t>
  </si>
  <si>
    <t>資料：国勢調査</t>
  </si>
  <si>
    <t>（各年10月1日現在）</t>
  </si>
  <si>
    <t>　　　 出生率・死亡率は、10月1日現在の人口1,000人当たりの年間の出生（死亡）数。</t>
  </si>
  <si>
    <t>16年</t>
  </si>
  <si>
    <t>（単位：世帯・人・‰・件）</t>
  </si>
  <si>
    <t>（各年12月1日現在）</t>
  </si>
  <si>
    <t>　　　 動態は年別分・月別分として扱う。年別分は、1月分（2月1日現在の数）～12月分（翌年1月1日現在の数）の計、及び月別分は、</t>
  </si>
  <si>
    <t>地区別</t>
  </si>
  <si>
    <t>社会動態</t>
  </si>
  <si>
    <t>出生</t>
  </si>
  <si>
    <t>死亡</t>
  </si>
  <si>
    <t>自然増減</t>
  </si>
  <si>
    <t>転入</t>
  </si>
  <si>
    <t>転出</t>
  </si>
  <si>
    <t>社会増減</t>
  </si>
  <si>
    <t>菊   沢</t>
  </si>
  <si>
    <t>東大芦</t>
  </si>
  <si>
    <t>北押原</t>
  </si>
  <si>
    <t>板   荷</t>
  </si>
  <si>
    <t>西大芦</t>
  </si>
  <si>
    <t>加   蘇</t>
  </si>
  <si>
    <t>北犬飼</t>
  </si>
  <si>
    <t>南   摩</t>
  </si>
  <si>
    <t>南押原</t>
  </si>
  <si>
    <t>町別</t>
  </si>
  <si>
    <t>増減</t>
  </si>
  <si>
    <t>増加率</t>
  </si>
  <si>
    <t>寄与率</t>
  </si>
  <si>
    <t>御成橋町1丁目</t>
  </si>
  <si>
    <t>御成橋町2丁目</t>
  </si>
  <si>
    <t>本庁</t>
  </si>
  <si>
    <t>加蘇地区</t>
  </si>
  <si>
    <t>大和田町</t>
  </si>
  <si>
    <t>南押原地区</t>
  </si>
  <si>
    <t>菊沢地区</t>
  </si>
  <si>
    <t>東大芦地区</t>
  </si>
  <si>
    <t>西茂呂1丁目</t>
  </si>
  <si>
    <t>西茂呂２丁目</t>
  </si>
  <si>
    <t>西茂呂３丁目</t>
  </si>
  <si>
    <t>西茂呂4丁目</t>
  </si>
  <si>
    <t>栄町1丁目</t>
  </si>
  <si>
    <t>栄町２丁目</t>
  </si>
  <si>
    <t>栄町3丁目</t>
  </si>
  <si>
    <t>北押原地区</t>
  </si>
  <si>
    <t>北犬飼地区</t>
  </si>
  <si>
    <t>板荷地区</t>
  </si>
  <si>
    <t>西大芦地区</t>
  </si>
  <si>
    <t>南摩地区</t>
  </si>
  <si>
    <t>年齢不詳</t>
  </si>
  <si>
    <t>計</t>
  </si>
  <si>
    <t>粟野</t>
  </si>
  <si>
    <t>粟野地区</t>
  </si>
  <si>
    <t>16歳未満</t>
  </si>
  <si>
    <t>平成17年</t>
  </si>
  <si>
    <t>17年</t>
  </si>
  <si>
    <t>粟野地区</t>
  </si>
  <si>
    <t>粕尾地区</t>
  </si>
  <si>
    <t>口粟野</t>
  </si>
  <si>
    <t>中粟野</t>
  </si>
  <si>
    <t>入粟野</t>
  </si>
  <si>
    <t>中粕尾</t>
  </si>
  <si>
    <t>上粕尾</t>
  </si>
  <si>
    <t>下永野</t>
  </si>
  <si>
    <t>上永野</t>
  </si>
  <si>
    <t>久野</t>
  </si>
  <si>
    <t>北半田</t>
  </si>
  <si>
    <t>下粕尾</t>
  </si>
  <si>
    <t>口粟野</t>
  </si>
  <si>
    <t>中粟野</t>
  </si>
  <si>
    <t>入粟野</t>
  </si>
  <si>
    <t>柏木</t>
  </si>
  <si>
    <t>下粕尾</t>
  </si>
  <si>
    <t>中粕尾</t>
  </si>
  <si>
    <t>上粕尾</t>
  </si>
  <si>
    <t>下永野</t>
  </si>
  <si>
    <t>上永野</t>
  </si>
  <si>
    <t>久野</t>
  </si>
  <si>
    <t>深程</t>
  </si>
  <si>
    <t>北半田</t>
  </si>
  <si>
    <t>合　計</t>
  </si>
  <si>
    <t>75以上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</si>
  <si>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</si>
  <si>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</si>
  <si>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</si>
  <si>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</si>
  <si>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</si>
  <si>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</si>
  <si>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</si>
  <si>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</si>
  <si>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平成元年</t>
  </si>
  <si>
    <t>2年</t>
  </si>
  <si>
    <t>10年</t>
  </si>
  <si>
    <t>11年</t>
  </si>
  <si>
    <t>14年</t>
  </si>
  <si>
    <t>（12月末日現在）</t>
  </si>
  <si>
    <t>－</t>
  </si>
  <si>
    <t>東部台地区</t>
  </si>
  <si>
    <t>永野</t>
  </si>
  <si>
    <t>清洲</t>
  </si>
  <si>
    <t>深程</t>
  </si>
  <si>
    <t>及  び  男  女  別  人  口</t>
  </si>
  <si>
    <t>総計</t>
  </si>
  <si>
    <t>板荷</t>
  </si>
  <si>
    <t>東部台地区</t>
  </si>
  <si>
    <t>粕尾地区</t>
  </si>
  <si>
    <t>永野地区</t>
  </si>
  <si>
    <t>清洲地区</t>
  </si>
  <si>
    <t>世帯密度
（世帯／ｋ㎡）</t>
  </si>
  <si>
    <t>人口密度
（人／ｋ㎡）</t>
  </si>
  <si>
    <t>人口増加率
（％）</t>
  </si>
  <si>
    <t>1世帯当りの
人口（人）</t>
  </si>
  <si>
    <t>Ｉ</t>
  </si>
  <si>
    <t xml:space="preserve">Ｊ </t>
  </si>
  <si>
    <t>Ｋ</t>
  </si>
  <si>
    <t>Ｌ</t>
  </si>
  <si>
    <t>Ｍ</t>
  </si>
  <si>
    <t>Ｎ</t>
  </si>
  <si>
    <t>Ｏ</t>
  </si>
  <si>
    <t>Ｐ</t>
  </si>
  <si>
    <t>Ｑ</t>
  </si>
  <si>
    <t>Ｒ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</si>
  <si>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</si>
  <si>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</si>
  <si>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</si>
  <si>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</si>
  <si>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雇人のある
業主</t>
  </si>
  <si>
    <t>柏木</t>
  </si>
  <si>
    <t>（単位：人、％、k㎡）</t>
  </si>
  <si>
    <t>年少人口</t>
  </si>
  <si>
    <t>100歳以上</t>
  </si>
  <si>
    <t>鹿沼市　　　総数</t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</si>
  <si>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</si>
  <si>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</si>
  <si>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</si>
  <si>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</si>
  <si>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</si>
  <si>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</si>
  <si>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</si>
  <si>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</si>
  <si>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</si>
  <si>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</si>
  <si>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</si>
  <si>
    <t>南摩地区　　総数</t>
  </si>
  <si>
    <t>南押原地区　総数</t>
  </si>
  <si>
    <t>粟野地区　総数</t>
  </si>
  <si>
    <t>粕尾地区　総数</t>
  </si>
  <si>
    <t>永野地区　総数</t>
  </si>
  <si>
    <t>清洲地区　総数</t>
  </si>
  <si>
    <t>住民基本台帳人口</t>
  </si>
  <si>
    <t>ー</t>
  </si>
  <si>
    <t>鹿沼</t>
  </si>
  <si>
    <t>2-15　　地　区　別　5　歳　階　級　別　人　口　　</t>
  </si>
  <si>
    <t>板荷地区　　総数</t>
  </si>
  <si>
    <t>85～89</t>
  </si>
  <si>
    <t>90～94</t>
  </si>
  <si>
    <t>95～99</t>
  </si>
  <si>
    <t>東部台地区</t>
  </si>
  <si>
    <t>南押原地区</t>
  </si>
  <si>
    <t>清洲地区</t>
  </si>
  <si>
    <t>総計</t>
  </si>
  <si>
    <t>生産年齢人口</t>
  </si>
  <si>
    <t>老年人口</t>
  </si>
  <si>
    <t>世帯数</t>
  </si>
  <si>
    <t>人口</t>
  </si>
  <si>
    <t>人　　口</t>
  </si>
  <si>
    <t>出生</t>
  </si>
  <si>
    <t>18年</t>
  </si>
  <si>
    <t>85～89</t>
  </si>
  <si>
    <t>90～94</t>
  </si>
  <si>
    <t>95～99</t>
  </si>
  <si>
    <t>鹿沼市　　　総数</t>
  </si>
  <si>
    <t>　　世　　帯　　数　　の　　推　　移</t>
  </si>
  <si>
    <t>年次</t>
  </si>
  <si>
    <t>人口の指数
大正9年＝100</t>
  </si>
  <si>
    <t>※</t>
  </si>
  <si>
    <t>（注） ※印は国勢調査、他は推計人口。</t>
  </si>
  <si>
    <t>85～89</t>
  </si>
  <si>
    <t>90～94</t>
  </si>
  <si>
    <t>65～74</t>
  </si>
  <si>
    <t>95～99</t>
  </si>
  <si>
    <t>100～</t>
  </si>
  <si>
    <t>資料：毎月人口調査</t>
  </si>
  <si>
    <t>人口集中地区人口密度</t>
  </si>
  <si>
    <t>雇人のない
業主</t>
  </si>
  <si>
    <t>Ａ</t>
  </si>
  <si>
    <t>Ｂ</t>
  </si>
  <si>
    <t xml:space="preserve">Ｃ </t>
  </si>
  <si>
    <t xml:space="preserve">Ｄ </t>
  </si>
  <si>
    <t xml:space="preserve">Ｅ </t>
  </si>
  <si>
    <t xml:space="preserve">Ｆ </t>
  </si>
  <si>
    <t>Ｇ</t>
  </si>
  <si>
    <t>Ｈ</t>
  </si>
  <si>
    <t>（単位：人）</t>
  </si>
  <si>
    <t>流入超過
(△=流出)</t>
  </si>
  <si>
    <t>他市区町村で従業・通学（流出人口）</t>
  </si>
  <si>
    <t>他市区町村に常住（流入人口）</t>
  </si>
  <si>
    <t>総数</t>
  </si>
  <si>
    <t>宇都宮市</t>
  </si>
  <si>
    <t>栃木市</t>
  </si>
  <si>
    <t>その他
県内</t>
  </si>
  <si>
    <t>宇都宮市</t>
  </si>
  <si>
    <t>その他
県内</t>
  </si>
  <si>
    <t>就業者</t>
  </si>
  <si>
    <t>通学者</t>
  </si>
  <si>
    <t>-</t>
  </si>
  <si>
    <t>鹿沼市（粟野町）に
常住</t>
  </si>
  <si>
    <t>自市
（鹿沼市・粟野町）
に常住</t>
  </si>
  <si>
    <t>鹿沼市（粟野町）で
従業・通学</t>
  </si>
  <si>
    <t>粟野町　　　（鹿沼市）</t>
  </si>
  <si>
    <t>粟野町　　　（鹿沼市）</t>
  </si>
  <si>
    <t>2-6　　　昼　間　人　口　　―　国　勢　調　査　―</t>
  </si>
  <si>
    <t>2-5　　　人口集中地区（DIDs）の面積と人口の推移―国勢調査―</t>
  </si>
  <si>
    <t>2-9　　　就業・通学による流出・</t>
  </si>
  <si>
    <t>2-11　　　地　　区　　別　　</t>
  </si>
  <si>
    <t>2-12　　　町　別　人　口　の　推　移　</t>
  </si>
  <si>
    <t>2-3　　　産業（大分類）地区別・産業別就業者の割合</t>
  </si>
  <si>
    <t>粟   野</t>
  </si>
  <si>
    <t>粕   尾</t>
  </si>
  <si>
    <t>永   野</t>
  </si>
  <si>
    <t>清   洲</t>
  </si>
  <si>
    <t>　―　　国　　勢　　調　　査　　―</t>
  </si>
  <si>
    <t>区分</t>
  </si>
  <si>
    <t>平成7年</t>
  </si>
  <si>
    <t>平成12年</t>
  </si>
  <si>
    <t>市</t>
  </si>
  <si>
    <t>県</t>
  </si>
  <si>
    <t>国</t>
  </si>
  <si>
    <t>人     口     密     度     （     人     ／     ｋ㎡     ）</t>
  </si>
  <si>
    <t>人口増加率（対前回％）</t>
  </si>
  <si>
    <t>性比（％）</t>
  </si>
  <si>
    <t>年齢構成指数</t>
  </si>
  <si>
    <t>年少人口指数</t>
  </si>
  <si>
    <t>老年人口指数</t>
  </si>
  <si>
    <t>従属人口指数</t>
  </si>
  <si>
    <t>老年化指数</t>
  </si>
  <si>
    <t>労働力率計（％）</t>
  </si>
  <si>
    <t>産業3区分割合（％）</t>
  </si>
  <si>
    <t>第1次産業</t>
  </si>
  <si>
    <t>従業上の地位別割合（％）</t>
  </si>
  <si>
    <t>雇用者</t>
  </si>
  <si>
    <t>自営業主</t>
  </si>
  <si>
    <t>家族従業者</t>
  </si>
  <si>
    <t>男女別15歳以上就業者数     ―国勢調査―</t>
  </si>
  <si>
    <t>鹿沼市(粟野町）に常住する就業者・通学者</t>
  </si>
  <si>
    <t>鹿沼市(粟野町）で従業・通学する者</t>
  </si>
  <si>
    <t>流入人口（15歳以上）　 ―国勢調査―</t>
  </si>
  <si>
    <t>年　　次</t>
  </si>
  <si>
    <t>12年</t>
  </si>
  <si>
    <t>区   分</t>
  </si>
  <si>
    <t>自市
（鹿沼市・粟野町）
で従業・通学</t>
  </si>
  <si>
    <t>区    分</t>
  </si>
  <si>
    <t>　（注１）性比とは、女100人に対する男の割合をいう。</t>
  </si>
  <si>
    <t>　（注２）産業3区分割合については、分類不能は除く。</t>
  </si>
  <si>
    <t>　（注３）職業4区分割合については、分類不能は除く。</t>
  </si>
  <si>
    <t>面　　積             (ｋ㎡)</t>
  </si>
  <si>
    <t>世帯数  　　　　　  (世帯）</t>
  </si>
  <si>
    <t>計　（人）</t>
  </si>
  <si>
    <t>男　（人）</t>
  </si>
  <si>
    <t>女　（人）</t>
  </si>
  <si>
    <t>人口増加数　　　　（人）</t>
  </si>
  <si>
    <t>女100人に
つき男　（人）</t>
  </si>
  <si>
    <t>世帯数　　（世帯）</t>
  </si>
  <si>
    <t>男（人）</t>
  </si>
  <si>
    <t>女（人）</t>
  </si>
  <si>
    <t>総数（人）</t>
  </si>
  <si>
    <t>（単位：人・％）</t>
  </si>
  <si>
    <t>（単位:人）</t>
  </si>
  <si>
    <t>（単位:人）</t>
  </si>
  <si>
    <t>資料：国勢調査</t>
  </si>
  <si>
    <t>（単位:人・％）</t>
  </si>
  <si>
    <t>19年</t>
  </si>
  <si>
    <t>平成19年</t>
  </si>
  <si>
    <t>千手町</t>
  </si>
  <si>
    <t>20年</t>
  </si>
  <si>
    <t>アルゼンチン</t>
  </si>
  <si>
    <t>オーストラリア</t>
  </si>
  <si>
    <t>バングラデシュ</t>
  </si>
  <si>
    <t>ボリビア</t>
  </si>
  <si>
    <t>ブラジル</t>
  </si>
  <si>
    <t>カメルーン</t>
  </si>
  <si>
    <t>カナダ</t>
  </si>
  <si>
    <t>中国</t>
  </si>
  <si>
    <t>デンマーク</t>
  </si>
  <si>
    <t>フランス</t>
  </si>
  <si>
    <t>ガーナ</t>
  </si>
  <si>
    <t>グァテマラ</t>
  </si>
  <si>
    <t>インド</t>
  </si>
  <si>
    <t>インドネシア</t>
  </si>
  <si>
    <t>イラン</t>
  </si>
  <si>
    <t>朝鮮</t>
  </si>
  <si>
    <t>韓国</t>
  </si>
  <si>
    <t>マレーシア</t>
  </si>
  <si>
    <t>モンゴル</t>
  </si>
  <si>
    <t>オランダ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</si>
  <si>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</si>
  <si>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</si>
  <si>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</si>
  <si>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</si>
  <si>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</si>
  <si>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</si>
  <si>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</si>
  <si>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ロシア</t>
  </si>
  <si>
    <t>スペイン</t>
  </si>
  <si>
    <t>スリランカ</t>
  </si>
  <si>
    <t>タイ</t>
  </si>
  <si>
    <t>チュニジア</t>
  </si>
  <si>
    <t>トルコ</t>
  </si>
  <si>
    <t>英国</t>
  </si>
  <si>
    <t>米国</t>
  </si>
  <si>
    <t>ベトナム</t>
  </si>
  <si>
    <t>△ 59</t>
  </si>
  <si>
    <t>△ 0.6</t>
  </si>
  <si>
    <t>△ 7</t>
  </si>
  <si>
    <t>△ 0.1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</si>
  <si>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</si>
  <si>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</si>
  <si>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</si>
  <si>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</si>
  <si>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</si>
  <si>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</si>
  <si>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</si>
  <si>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</si>
  <si>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</si>
  <si>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</si>
  <si>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</si>
  <si>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△ 17</t>
  </si>
  <si>
    <t>△ 42</t>
  </si>
  <si>
    <t>△ 28</t>
  </si>
  <si>
    <t>△ 66</t>
  </si>
  <si>
    <t>△ 70</t>
  </si>
  <si>
    <t>自 然 動態</t>
  </si>
  <si>
    <t>人　　口　　動　　態</t>
  </si>
  <si>
    <t>　　　　　　　　　　　　　　　　　　　　　　　　　　　２－８　職業（大分類）別</t>
  </si>
  <si>
    <t>（単位:人・％)</t>
  </si>
  <si>
    <t>総 数</t>
  </si>
  <si>
    <t>(注）（　）内は年齢3区分別人口構成比（％）</t>
  </si>
  <si>
    <t>21年</t>
  </si>
  <si>
    <t>平成20年</t>
  </si>
  <si>
    <t>2-13　　　年　　齢　　（　各　　歳　）　</t>
  </si>
  <si>
    <t>資料：毎月人口調査 市民部調</t>
  </si>
  <si>
    <t>資料： 市民部調</t>
  </si>
  <si>
    <t>-</t>
  </si>
  <si>
    <t>カンボジア</t>
  </si>
  <si>
    <t>※</t>
  </si>
  <si>
    <t>※</t>
  </si>
  <si>
    <t>※</t>
  </si>
  <si>
    <t>※</t>
  </si>
  <si>
    <t>※</t>
  </si>
  <si>
    <t>※</t>
  </si>
  <si>
    <t>※</t>
  </si>
  <si>
    <t>13年</t>
  </si>
  <si>
    <t>人口増加数</t>
  </si>
  <si>
    <t>資料:市民部調</t>
  </si>
  <si>
    <t>22年</t>
  </si>
  <si>
    <t>Ｈ20.10,1現在人口</t>
  </si>
  <si>
    <t>平成21年</t>
  </si>
  <si>
    <t>スウェーデン</t>
  </si>
  <si>
    <t>　　　 翌月1日現在の数でとらえる。</t>
  </si>
  <si>
    <t>ー</t>
  </si>
  <si>
    <t>ー</t>
  </si>
  <si>
    <t>総数</t>
  </si>
  <si>
    <t>-</t>
  </si>
  <si>
    <t>-</t>
  </si>
  <si>
    <t>2-1　 人　　口　　及　　び</t>
  </si>
  <si>
    <t>(注１）寄与率は、全体の変化に対する各町の影響度をあらわします。</t>
  </si>
  <si>
    <t>総数</t>
  </si>
  <si>
    <t>25～29</t>
  </si>
  <si>
    <t>80～84</t>
  </si>
  <si>
    <t>(20.3)</t>
  </si>
  <si>
    <t>資料：平成22年国勢調査人口等基本集計結果</t>
  </si>
  <si>
    <t>（平成22年10月1日現在）</t>
  </si>
  <si>
    <t>　男　　女　　別　　人　　口　　　　　　　-平成22年国勢調査-</t>
  </si>
  <si>
    <t>平成22年</t>
  </si>
  <si>
    <t>23年</t>
  </si>
  <si>
    <t>※</t>
  </si>
  <si>
    <t>Ｈ21.10,1現在人口</t>
  </si>
  <si>
    <t>Ｈ22.10,1現在人口</t>
  </si>
  <si>
    <t>（注） 世帯数、人口の実数は、12月1日及び各月1日現在。世帯数・人口の増減は対前年・対前月の数。ただし、22年10月は国勢調査結果による。</t>
  </si>
  <si>
    <t>平成22年10月1日現在推計人口</t>
  </si>
  <si>
    <t>平成22年国勢調査人口</t>
  </si>
  <si>
    <t>年齢不詳　総数</t>
  </si>
  <si>
    <t>　　　　　　　　男</t>
  </si>
  <si>
    <t>　　　　　　　　女</t>
  </si>
  <si>
    <t>茂呂</t>
  </si>
  <si>
    <t>-</t>
  </si>
  <si>
    <t>-</t>
  </si>
  <si>
    <t>-</t>
  </si>
  <si>
    <t>-</t>
  </si>
  <si>
    <t>アルバニア</t>
  </si>
  <si>
    <t>　男　　女　　別　　人　　口　          -　推　計　人　口　-</t>
  </si>
  <si>
    <t>85歳以上</t>
  </si>
  <si>
    <t>資料：栃木県毎月人口調査年齢別人口調査結果</t>
  </si>
  <si>
    <t>（注）（　）内は年齢3区分人口別構成比（％）</t>
  </si>
  <si>
    <t>2-14　　　年　　齢　　（　各　　歳　）　</t>
  </si>
  <si>
    <t>2-16　　地　区　別　5　歳　階　級　別　人　口　　</t>
  </si>
  <si>
    <t>2-17　　　外　国　人　登　録　国　籍　別　人　口</t>
  </si>
  <si>
    <t>23年1月</t>
  </si>
  <si>
    <t>－</t>
  </si>
  <si>
    <t>　－</t>
  </si>
  <si>
    <t>平成23年</t>
  </si>
  <si>
    <t>　－</t>
  </si>
  <si>
    <t>　－</t>
  </si>
  <si>
    <t>コロンビア</t>
  </si>
  <si>
    <t>コンゴ民主共和国</t>
  </si>
  <si>
    <t>ネパール</t>
  </si>
  <si>
    <t>正規の職員・従業員</t>
  </si>
  <si>
    <t>労働者派遣事業所の派遣社員</t>
  </si>
  <si>
    <t>パート・アルバイト・その他</t>
  </si>
  <si>
    <t>(平成22年10月1日現在）</t>
  </si>
  <si>
    <t xml:space="preserve">農業，林業    </t>
  </si>
  <si>
    <t xml:space="preserve">漁業    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</si>
  <si>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</si>
  <si>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</si>
  <si>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</si>
  <si>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</si>
  <si>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</si>
  <si>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</si>
  <si>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</si>
  <si>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</si>
  <si>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</si>
  <si>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</si>
  <si>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</si>
  <si>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</si>
  <si>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</si>
  <si>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</si>
  <si>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</si>
  <si>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Ｓ</t>
  </si>
  <si>
    <t>Ｔ</t>
  </si>
  <si>
    <t>サービス業(他に分類されないもの)</t>
  </si>
  <si>
    <t>公務(他に分類されるものを除く)</t>
  </si>
  <si>
    <t>分類不能の産業</t>
  </si>
  <si>
    <t>総数　１）</t>
  </si>
  <si>
    <t>１）　従業上の地位「不詳」を含む</t>
  </si>
  <si>
    <t>資料：平成22年国勢調査　産業等基本集計結果</t>
  </si>
  <si>
    <t>総数　１）</t>
  </si>
  <si>
    <t>総数　１）</t>
  </si>
  <si>
    <t>専門的・技術的職業従事者</t>
  </si>
  <si>
    <t>事務従事者</t>
  </si>
  <si>
    <t>販売従事者</t>
  </si>
  <si>
    <t>Ｊ</t>
  </si>
  <si>
    <t>Ｋ</t>
  </si>
  <si>
    <t>Ｌ</t>
  </si>
  <si>
    <t>管理的職業
従事者</t>
  </si>
  <si>
    <t>サービス職業従事者</t>
  </si>
  <si>
    <t>保安職業
従事者</t>
  </si>
  <si>
    <t>農林漁業
従事者</t>
  </si>
  <si>
    <t>生産工程
従事者</t>
  </si>
  <si>
    <t>輸送・機械運転従事者</t>
  </si>
  <si>
    <t>建設・採掘
従事者</t>
  </si>
  <si>
    <t>運搬・清掃・包装等従事者</t>
  </si>
  <si>
    <t>分類不能の
職業</t>
  </si>
  <si>
    <t>（平成23年1月～12月）</t>
  </si>
  <si>
    <t>24年</t>
  </si>
  <si>
    <t>15歳以上就業者数         ―国勢調査―</t>
  </si>
  <si>
    <t>（平成23年10月1日現在）</t>
  </si>
  <si>
    <t>65歳以上</t>
  </si>
  <si>
    <t>推計人口</t>
  </si>
  <si>
    <t>平成23年10月1日
現在</t>
  </si>
  <si>
    <t>　（　平　成　18　年　～　平　成　23　年　）</t>
  </si>
  <si>
    <t>平成24年9月30日現在登録人口</t>
  </si>
  <si>
    <t>　　　　　　　　女</t>
  </si>
  <si>
    <t>-</t>
  </si>
  <si>
    <t>-</t>
  </si>
  <si>
    <t>-</t>
  </si>
  <si>
    <t>推計人口</t>
  </si>
  <si>
    <t>（平成24年10月1日現在）</t>
  </si>
  <si>
    <t>資料：平成22年国勢調査</t>
  </si>
  <si>
    <t>Ａ 農業,林業
Ｂ漁業</t>
  </si>
  <si>
    <r>
      <t xml:space="preserve">電気・ガス等
情報通信業
運輸業・郵便業
卸売業・小売業
金融業・保険業
不動産業等
学術研究等
宿泊業等
</t>
    </r>
    <r>
      <rPr>
        <sz val="8"/>
        <rFont val="ＭＳ Ｐ明朝"/>
        <family val="1"/>
      </rPr>
      <t>生活関連サービス業等</t>
    </r>
    <r>
      <rPr>
        <sz val="10"/>
        <rFont val="ＭＳ Ｐ明朝"/>
        <family val="1"/>
      </rPr>
      <t xml:space="preserve">
教育・学習支援業
医療・福祉
複合サービス事業
</t>
    </r>
    <r>
      <rPr>
        <sz val="8"/>
        <rFont val="ＭＳ Ｐ明朝"/>
        <family val="1"/>
      </rPr>
      <t>サービス業（他に
分類されないもの）</t>
    </r>
    <r>
      <rPr>
        <sz val="10"/>
        <rFont val="ＭＳ Ｐ明朝"/>
        <family val="1"/>
      </rPr>
      <t xml:space="preserve">
公務</t>
    </r>
  </si>
  <si>
    <t>F
G
H
I
J
K
L
M
N
O
P
Q
R
S</t>
  </si>
  <si>
    <t xml:space="preserve">第1次産業
（％）
Ａ・Ｂ
</t>
  </si>
  <si>
    <t xml:space="preserve">第2次産業
（％）
Ｃ・Ｄ・Ｅ
</t>
  </si>
  <si>
    <t xml:space="preserve">
第3次産業
（％）
Ｆ・Ｇ・Ｈ・Ｉ・Ｊ・Ｋ・Ｌ・Ｍ・Ｎ・Ｏ・Ｐ・Ｑ・Ｒ</t>
  </si>
  <si>
    <t>C 鉱     業，
　採　石　業,
　砂利採取業
D 建設業
E 製造業　</t>
  </si>
  <si>
    <t>△0.6</t>
  </si>
  <si>
    <t>平　　　　成　　　　22　　　　年</t>
  </si>
  <si>
    <t>市</t>
  </si>
  <si>
    <t>県</t>
  </si>
  <si>
    <t>国</t>
  </si>
  <si>
    <t>△1.7</t>
  </si>
  <si>
    <t>△0.4</t>
  </si>
  <si>
    <t>男</t>
  </si>
  <si>
    <t>女</t>
  </si>
  <si>
    <t>国性比</t>
  </si>
  <si>
    <t>県性比</t>
  </si>
  <si>
    <t>市性比</t>
  </si>
  <si>
    <t>年</t>
  </si>
  <si>
    <t>平成　　１７</t>
  </si>
  <si>
    <t>22</t>
  </si>
  <si>
    <t>(注1)平成１７年は鹿沼市と粟野町の合計</t>
  </si>
  <si>
    <t>(注2)平成22年国勢調査で用いる職業分類は，平成21年12月に設定された日本標準職業分類を基準としている。
　　　前回比較に資するため，平成17年調査の結果を平成22年の分類に組替えた結果を集計したものである。</t>
  </si>
  <si>
    <t>日光市
（今市市）</t>
  </si>
  <si>
    <t>日光市
(今市市)</t>
  </si>
  <si>
    <t>(注)平成22年の結果からは今市市は日光市の結果とする。</t>
  </si>
  <si>
    <t>平成7年</t>
  </si>
  <si>
    <t>(注)平成22年は年齢不詳を含む</t>
  </si>
  <si>
    <t>資料：国勢調査結果を基に算出</t>
  </si>
  <si>
    <t xml:space="preserve">  （注４）従業上の地位別割合については、分母から従業上の地位「不詳」を除いて算出</t>
  </si>
  <si>
    <t>　（注５）従業上の地位別割合における雇用者には役員を含み、自営業主には家庭内職者を含む。</t>
  </si>
  <si>
    <t>　　　　　　　　　　　　</t>
  </si>
  <si>
    <t>2-4　　　人　　口　　指　　標　</t>
  </si>
  <si>
    <t>　　　雇</t>
  </si>
  <si>
    <t>　　用　　　　　　者</t>
  </si>
  <si>
    <t>の推移</t>
  </si>
  <si>
    <t>人口動態</t>
  </si>
  <si>
    <t>2－10</t>
  </si>
  <si>
    <t>増　減</t>
  </si>
  <si>
    <t>増 加 率</t>
  </si>
  <si>
    <t>実  数</t>
  </si>
  <si>
    <t>死    産</t>
  </si>
  <si>
    <t>平18年
10月1日
現在</t>
  </si>
  <si>
    <t>平成18年
10月1日
現在</t>
  </si>
  <si>
    <t>2-7　産業（大分類）・従業上の地位（7区分）</t>
  </si>
  <si>
    <t>(単位：人)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</si>
</sst>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;&quot;△ &quot;0"/>
    <numFmt numFmtId="179" formatCode="0.00;&quot;△ &quot;0.00"/>
    <numFmt numFmtId="180" formatCode="#,##0_);[Red]\(#,##0\)"/>
    <numFmt numFmtId="181" formatCode="#,##0.000;&quot;△ &quot;#,##0.000"/>
    <numFmt numFmtId="182" formatCode="#,##0.0;&quot;△ &quot;#,##0.0"/>
    <numFmt numFmtId="183" formatCode="#,##0.0;[Red]\-#,##0.0"/>
    <numFmt numFmtId="184" formatCode="0.0;&quot;△ &quot;0.0"/>
    <numFmt numFmtId="185" formatCode="0.000;&quot;△ &quot;0.000"/>
    <numFmt numFmtId="186" formatCode="0.0000;&quot;△ &quot;0.0000"/>
    <numFmt numFmtId="187" formatCode="#,##0_ "/>
    <numFmt numFmtId="188" formatCode="#,##0.0_ "/>
    <numFmt numFmtId="189" formatCode="#,##0.00_ "/>
    <numFmt numFmtId="190" formatCode="0.0%"/>
    <numFmt numFmtId="191" formatCode="0.0_ "/>
    <numFmt numFmtId="192" formatCode="#,##0_ ;[Red]\-#,##0\ "/>
    <numFmt numFmtId="193" formatCode="#,##0.00_ ;[Red]\-#,##0.00\ "/>
    <numFmt numFmtId="194" formatCode="0_);[Red]\(0\)"/>
    <numFmt numFmtId="195" formatCode="0.0"/>
    <numFmt numFmtId="196" formatCode="_ * #,##0.0_ ;_ * \-#,##0.0_ ;_ * &quot;-&quot;?_ ;_ @_ "/>
    <numFmt numFmtId="197" formatCode="#,##0.0"/>
    <numFmt numFmtId="198" formatCode="\ ###,###,##0;&quot;-&quot;###,###,##0"/>
    <numFmt numFmtId="199" formatCode="###,###,###,##0;&quot;-&quot;##,###,###,##0"/>
    <numFmt numFmtId="200" formatCode="##0.0;&quot;-&quot;#0.0"/>
    <numFmt numFmtId="201" formatCode="0.00000"/>
    <numFmt numFmtId="202" formatCode="0.0000"/>
    <numFmt numFmtId="203" formatCode="0.000"/>
    <numFmt numFmtId="204" formatCode="#,##0.0_ ;[Red]\-#,##0.0\ "/>
    <numFmt numFmtId="205" formatCode="[$-411]ggge&quot;年&quot;m&quot;月&quot;d&quot;日現在&quot;"/>
    <numFmt numFmtId="206" formatCode="0.00_);[Red]\(0.00\)"/>
    <numFmt numFmtId="207" formatCode="##,###,##0;&quot;-&quot;#,###,##0"/>
    <numFmt numFmtId="208" formatCode="#,###,##0;&quot; -&quot;###,##0"/>
    <numFmt numFmtId="209" formatCode="\ ###,##0;&quot;-&quot;###,##0"/>
    <numFmt numFmtId="210" formatCode="###,##0;&quot;-&quot;##,##0"/>
    <numFmt numFmtId="211" formatCode="#,##0.0_);\(#,##0.0\)"/>
    <numFmt numFmtId="212" formatCode="#,##0.0_);[Red]\(#,##0.0\)"/>
    <numFmt numFmtId="213" formatCode="0.0_);[Red]\(0.0\)"/>
    <numFmt numFmtId="214" formatCode="0_);\(0\)"/>
    <numFmt numFmtId="215" formatCode="#,##0_);\(#,##0\)"/>
    <numFmt numFmtId="216" formatCode="0.0_);\(0.0\)"/>
    <numFmt numFmtId="217" formatCode="0_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8.5"/>
      <name val="ＭＳ Ｐ明朝"/>
      <family val="1"/>
    </font>
    <font>
      <b/>
      <sz val="8.5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4"/>
      <name val="ＭＳ Ｐ明朝"/>
      <family val="1"/>
    </font>
    <font>
      <b/>
      <sz val="8"/>
      <name val="ＭＳ Ｐゴシック"/>
      <family val="3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809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178" fontId="5" fillId="0" borderId="0" xfId="49" applyNumberFormat="1" applyFont="1" applyFill="1" applyAlignment="1">
      <alignment vertical="center"/>
    </xf>
    <xf numFmtId="184" fontId="5" fillId="0" borderId="0" xfId="49" applyNumberFormat="1" applyFont="1" applyFill="1" applyAlignment="1">
      <alignment vertical="center"/>
    </xf>
    <xf numFmtId="178" fontId="4" fillId="0" borderId="0" xfId="49" applyNumberFormat="1" applyFont="1" applyFill="1" applyAlignment="1">
      <alignment vertical="center"/>
    </xf>
    <xf numFmtId="184" fontId="4" fillId="0" borderId="0" xfId="49" applyNumberFormat="1" applyFont="1" applyFill="1" applyAlignment="1">
      <alignment vertical="center"/>
    </xf>
    <xf numFmtId="178" fontId="15" fillId="0" borderId="10" xfId="49" applyNumberFormat="1" applyFont="1" applyFill="1" applyBorder="1" applyAlignment="1">
      <alignment horizontal="distributed" vertical="center"/>
    </xf>
    <xf numFmtId="184" fontId="15" fillId="0" borderId="10" xfId="49" applyNumberFormat="1" applyFont="1" applyFill="1" applyBorder="1" applyAlignment="1">
      <alignment horizontal="distributed" vertical="center"/>
    </xf>
    <xf numFmtId="178" fontId="15" fillId="0" borderId="0" xfId="49" applyNumberFormat="1" applyFont="1" applyFill="1" applyAlignment="1">
      <alignment horizontal="distributed" vertical="center"/>
    </xf>
    <xf numFmtId="178" fontId="15" fillId="0" borderId="0" xfId="49" applyNumberFormat="1" applyFont="1" applyFill="1" applyAlignment="1">
      <alignment vertical="center"/>
    </xf>
    <xf numFmtId="178" fontId="6" fillId="0" borderId="0" xfId="49" applyNumberFormat="1" applyFont="1" applyFill="1" applyAlignment="1">
      <alignment vertical="center"/>
    </xf>
    <xf numFmtId="184" fontId="6" fillId="0" borderId="0" xfId="49" applyNumberFormat="1" applyFont="1" applyFill="1" applyAlignment="1">
      <alignment vertical="center"/>
    </xf>
    <xf numFmtId="178" fontId="2" fillId="0" borderId="0" xfId="49" applyNumberFormat="1" applyFont="1" applyFill="1" applyAlignment="1">
      <alignment vertical="center"/>
    </xf>
    <xf numFmtId="184" fontId="2" fillId="0" borderId="0" xfId="49" applyNumberFormat="1" applyFont="1" applyFill="1" applyAlignment="1">
      <alignment vertical="center"/>
    </xf>
    <xf numFmtId="38" fontId="15" fillId="0" borderId="0" xfId="49" applyFont="1" applyFill="1" applyAlignment="1">
      <alignment vertical="center"/>
    </xf>
    <xf numFmtId="176" fontId="15" fillId="0" borderId="11" xfId="49" applyNumberFormat="1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/>
    </xf>
    <xf numFmtId="38" fontId="15" fillId="0" borderId="0" xfId="49" applyFont="1" applyFill="1" applyAlignment="1">
      <alignment horizontal="center" vertical="center"/>
    </xf>
    <xf numFmtId="38" fontId="13" fillId="0" borderId="0" xfId="49" applyFont="1" applyFill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14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 wrapText="1"/>
    </xf>
    <xf numFmtId="38" fontId="2" fillId="0" borderId="15" xfId="49" applyFont="1" applyFill="1" applyBorder="1" applyAlignment="1">
      <alignment horizontal="distributed" vertical="center" wrapText="1"/>
    </xf>
    <xf numFmtId="177" fontId="3" fillId="0" borderId="11" xfId="49" applyNumberFormat="1" applyFont="1" applyFill="1" applyBorder="1" applyAlignment="1">
      <alignment vertical="center"/>
    </xf>
    <xf numFmtId="177" fontId="2" fillId="0" borderId="11" xfId="49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distributed" vertical="center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Fill="1" applyBorder="1" applyAlignment="1">
      <alignment horizontal="distributed" vertical="center"/>
    </xf>
    <xf numFmtId="177" fontId="2" fillId="0" borderId="13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188" fontId="2" fillId="0" borderId="11" xfId="0" applyNumberFormat="1" applyFont="1" applyFill="1" applyBorder="1" applyAlignment="1">
      <alignment vertical="center"/>
    </xf>
    <xf numFmtId="188" fontId="2" fillId="0" borderId="16" xfId="0" applyNumberFormat="1" applyFont="1" applyFill="1" applyBorder="1" applyAlignment="1">
      <alignment vertical="center"/>
    </xf>
    <xf numFmtId="188" fontId="2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188" fontId="2" fillId="0" borderId="13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vertical="center"/>
    </xf>
    <xf numFmtId="189" fontId="2" fillId="0" borderId="13" xfId="0" applyNumberFormat="1" applyFont="1" applyFill="1" applyBorder="1" applyAlignment="1">
      <alignment vertical="center"/>
    </xf>
    <xf numFmtId="176" fontId="2" fillId="0" borderId="11" xfId="49" applyNumberFormat="1" applyFont="1" applyFill="1" applyBorder="1" applyAlignment="1">
      <alignment vertical="center"/>
    </xf>
    <xf numFmtId="176" fontId="2" fillId="0" borderId="13" xfId="49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2" fillId="0" borderId="10" xfId="61" applyFont="1" applyFill="1" applyBorder="1" applyAlignment="1">
      <alignment horizontal="distributed" vertical="center"/>
      <protection/>
    </xf>
    <xf numFmtId="0" fontId="2" fillId="0" borderId="15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0" xfId="61" applyFill="1" applyAlignment="1">
      <alignment vertical="center"/>
      <protection/>
    </xf>
    <xf numFmtId="0" fontId="2" fillId="0" borderId="10" xfId="61" applyFont="1" applyFill="1" applyBorder="1" applyAlignment="1">
      <alignment horizontal="distributed" vertical="center" wrapText="1"/>
      <protection/>
    </xf>
    <xf numFmtId="0" fontId="2" fillId="0" borderId="15" xfId="61" applyFont="1" applyFill="1" applyBorder="1" applyAlignment="1">
      <alignment horizontal="distributed" vertical="center" wrapText="1"/>
      <protection/>
    </xf>
    <xf numFmtId="0" fontId="2" fillId="0" borderId="14" xfId="61" applyFont="1" applyFill="1" applyBorder="1" applyAlignment="1">
      <alignment horizontal="distributed" vertical="center" wrapText="1"/>
      <protection/>
    </xf>
    <xf numFmtId="0" fontId="4" fillId="0" borderId="10" xfId="61" applyFont="1" applyFill="1" applyBorder="1" applyAlignment="1">
      <alignment horizontal="distributed" vertical="center" wrapText="1"/>
      <protection/>
    </xf>
    <xf numFmtId="187" fontId="2" fillId="0" borderId="11" xfId="61" applyNumberFormat="1" applyFill="1" applyBorder="1" applyAlignment="1">
      <alignment vertical="center"/>
      <protection/>
    </xf>
    <xf numFmtId="187" fontId="2" fillId="0" borderId="16" xfId="61" applyNumberFormat="1" applyFill="1" applyBorder="1" applyAlignment="1">
      <alignment vertical="center"/>
      <protection/>
    </xf>
    <xf numFmtId="187" fontId="2" fillId="0" borderId="12" xfId="61" applyNumberFormat="1" applyFill="1" applyBorder="1" applyAlignment="1">
      <alignment vertical="center"/>
      <protection/>
    </xf>
    <xf numFmtId="0" fontId="2" fillId="0" borderId="0" xfId="61" applyFill="1" applyBorder="1" applyAlignment="1">
      <alignment vertical="center"/>
      <protection/>
    </xf>
    <xf numFmtId="0" fontId="2" fillId="0" borderId="17" xfId="61" applyFont="1" applyFill="1" applyBorder="1" applyAlignment="1">
      <alignment vertical="center"/>
      <protection/>
    </xf>
    <xf numFmtId="187" fontId="2" fillId="0" borderId="13" xfId="61" applyNumberFormat="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176" fontId="2" fillId="0" borderId="16" xfId="61" applyNumberFormat="1" applyFill="1" applyBorder="1" applyAlignment="1">
      <alignment vertical="center"/>
      <protection/>
    </xf>
    <xf numFmtId="0" fontId="2" fillId="0" borderId="12" xfId="61" applyFont="1" applyFill="1" applyBorder="1" applyAlignment="1">
      <alignment horizontal="distributed" vertical="center" wrapText="1"/>
      <protection/>
    </xf>
    <xf numFmtId="0" fontId="2" fillId="0" borderId="0" xfId="0" applyFont="1" applyFill="1" applyAlignment="1">
      <alignment/>
    </xf>
    <xf numFmtId="183" fontId="2" fillId="0" borderId="0" xfId="0" applyNumberFormat="1" applyFont="1" applyFill="1" applyAlignment="1">
      <alignment/>
    </xf>
    <xf numFmtId="38" fontId="2" fillId="0" borderId="11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vertical="center"/>
    </xf>
    <xf numFmtId="183" fontId="2" fillId="0" borderId="11" xfId="49" applyNumberFormat="1" applyFont="1" applyFill="1" applyBorder="1" applyAlignment="1">
      <alignment vertical="center"/>
    </xf>
    <xf numFmtId="183" fontId="2" fillId="0" borderId="16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61" applyFont="1" applyFill="1" applyAlignment="1">
      <alignment horizontal="center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22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horizontal="distributed" vertical="center"/>
      <protection/>
    </xf>
    <xf numFmtId="0" fontId="3" fillId="0" borderId="12" xfId="61" applyFont="1" applyFill="1" applyBorder="1" applyAlignment="1">
      <alignment horizontal="distributed" vertical="center"/>
      <protection/>
    </xf>
    <xf numFmtId="187" fontId="3" fillId="0" borderId="11" xfId="61" applyNumberFormat="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187" fontId="2" fillId="0" borderId="12" xfId="61" applyNumberFormat="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187" fontId="2" fillId="0" borderId="23" xfId="61" applyNumberFormat="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distributed" vertical="center"/>
      <protection/>
    </xf>
    <xf numFmtId="178" fontId="15" fillId="0" borderId="12" xfId="49" applyNumberFormat="1" applyFont="1" applyFill="1" applyBorder="1" applyAlignment="1">
      <alignment horizontal="distributed" vertical="center"/>
    </xf>
    <xf numFmtId="178" fontId="15" fillId="0" borderId="11" xfId="49" applyNumberFormat="1" applyFont="1" applyFill="1" applyBorder="1" applyAlignment="1">
      <alignment vertical="center"/>
    </xf>
    <xf numFmtId="177" fontId="15" fillId="0" borderId="11" xfId="49" applyNumberFormat="1" applyFont="1" applyFill="1" applyBorder="1" applyAlignment="1">
      <alignment vertical="center"/>
    </xf>
    <xf numFmtId="184" fontId="15" fillId="0" borderId="11" xfId="49" applyNumberFormat="1" applyFont="1" applyFill="1" applyBorder="1" applyAlignment="1">
      <alignment vertical="center"/>
    </xf>
    <xf numFmtId="178" fontId="15" fillId="0" borderId="16" xfId="49" applyNumberFormat="1" applyFont="1" applyFill="1" applyBorder="1" applyAlignment="1">
      <alignment vertical="center"/>
    </xf>
    <xf numFmtId="178" fontId="5" fillId="0" borderId="0" xfId="49" applyNumberFormat="1" applyFont="1" applyFill="1" applyAlignment="1">
      <alignment horizontal="right" vertical="center"/>
    </xf>
    <xf numFmtId="38" fontId="2" fillId="0" borderId="0" xfId="49" applyFont="1" applyFill="1" applyAlignment="1">
      <alignment horizontal="distributed" vertical="center"/>
    </xf>
    <xf numFmtId="193" fontId="3" fillId="0" borderId="11" xfId="49" applyNumberFormat="1" applyFont="1" applyFill="1" applyBorder="1" applyAlignment="1">
      <alignment vertical="center"/>
    </xf>
    <xf numFmtId="193" fontId="2" fillId="0" borderId="11" xfId="49" applyNumberFormat="1" applyFont="1" applyFill="1" applyBorder="1" applyAlignment="1">
      <alignment vertical="center"/>
    </xf>
    <xf numFmtId="193" fontId="3" fillId="0" borderId="24" xfId="49" applyNumberFormat="1" applyFont="1" applyFill="1" applyBorder="1" applyAlignment="1">
      <alignment vertical="center"/>
    </xf>
    <xf numFmtId="193" fontId="3" fillId="0" borderId="13" xfId="49" applyNumberFormat="1" applyFont="1" applyFill="1" applyBorder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/>
    </xf>
    <xf numFmtId="38" fontId="3" fillId="0" borderId="0" xfId="49" applyFont="1" applyFill="1" applyAlignment="1">
      <alignment vertical="center"/>
    </xf>
    <xf numFmtId="0" fontId="14" fillId="0" borderId="0" xfId="61" applyFont="1" applyFill="1" applyAlignment="1">
      <alignment vertic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38" fontId="2" fillId="0" borderId="12" xfId="49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38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38" fontId="4" fillId="0" borderId="24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 locked="0"/>
    </xf>
    <xf numFmtId="38" fontId="4" fillId="0" borderId="13" xfId="49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38" fontId="4" fillId="0" borderId="26" xfId="49" applyFont="1" applyFill="1" applyBorder="1" applyAlignment="1" applyProtection="1">
      <alignment/>
      <protection/>
    </xf>
    <xf numFmtId="38" fontId="4" fillId="0" borderId="25" xfId="49" applyFont="1" applyFill="1" applyBorder="1" applyAlignment="1" applyProtection="1">
      <alignment/>
      <protection/>
    </xf>
    <xf numFmtId="38" fontId="4" fillId="0" borderId="16" xfId="49" applyFont="1" applyFill="1" applyBorder="1" applyAlignment="1" applyProtection="1">
      <alignment/>
      <protection locked="0"/>
    </xf>
    <xf numFmtId="38" fontId="4" fillId="0" borderId="12" xfId="49" applyFont="1" applyFill="1" applyBorder="1" applyAlignment="1" applyProtection="1">
      <alignment/>
      <protection locked="0"/>
    </xf>
    <xf numFmtId="38" fontId="4" fillId="0" borderId="19" xfId="49" applyFont="1" applyFill="1" applyBorder="1" applyAlignment="1" applyProtection="1">
      <alignment/>
      <protection locked="0"/>
    </xf>
    <xf numFmtId="38" fontId="4" fillId="0" borderId="18" xfId="49" applyFont="1" applyFill="1" applyBorder="1" applyAlignment="1" applyProtection="1">
      <alignment/>
      <protection locked="0"/>
    </xf>
    <xf numFmtId="38" fontId="4" fillId="0" borderId="16" xfId="49" applyFont="1" applyFill="1" applyBorder="1" applyAlignment="1" applyProtection="1">
      <alignment/>
      <protection/>
    </xf>
    <xf numFmtId="38" fontId="4" fillId="0" borderId="12" xfId="49" applyFont="1" applyFill="1" applyBorder="1" applyAlignment="1" applyProtection="1">
      <alignment/>
      <protection/>
    </xf>
    <xf numFmtId="0" fontId="5" fillId="0" borderId="17" xfId="61" applyFont="1" applyFill="1" applyBorder="1" applyAlignment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38" fontId="4" fillId="0" borderId="0" xfId="0" applyNumberFormat="1" applyFont="1" applyFill="1" applyAlignment="1">
      <alignment vertical="center"/>
    </xf>
    <xf numFmtId="183" fontId="2" fillId="0" borderId="13" xfId="49" applyNumberFormat="1" applyFont="1" applyFill="1" applyBorder="1" applyAlignment="1">
      <alignment vertical="center"/>
    </xf>
    <xf numFmtId="183" fontId="2" fillId="0" borderId="19" xfId="49" applyNumberFormat="1" applyFont="1" applyFill="1" applyBorder="1" applyAlignment="1">
      <alignment vertical="center"/>
    </xf>
    <xf numFmtId="38" fontId="3" fillId="0" borderId="25" xfId="49" applyFont="1" applyFill="1" applyBorder="1" applyAlignment="1">
      <alignment horizontal="distributed" vertical="center"/>
    </xf>
    <xf numFmtId="38" fontId="25" fillId="0" borderId="12" xfId="49" applyFont="1" applyFill="1" applyBorder="1" applyAlignment="1">
      <alignment horizontal="distributed" vertical="center"/>
    </xf>
    <xf numFmtId="38" fontId="25" fillId="0" borderId="11" xfId="49" applyFont="1" applyFill="1" applyBorder="1" applyAlignment="1">
      <alignment vertical="center"/>
    </xf>
    <xf numFmtId="38" fontId="25" fillId="0" borderId="11" xfId="49" applyFont="1" applyFill="1" applyBorder="1" applyAlignment="1">
      <alignment horizontal="right" vertical="center"/>
    </xf>
    <xf numFmtId="38" fontId="25" fillId="0" borderId="16" xfId="49" applyFont="1" applyFill="1" applyBorder="1" applyAlignment="1">
      <alignment horizontal="right" vertical="center"/>
    </xf>
    <xf numFmtId="38" fontId="25" fillId="0" borderId="12" xfId="49" applyFont="1" applyFill="1" applyBorder="1" applyAlignment="1">
      <alignment vertical="center"/>
    </xf>
    <xf numFmtId="183" fontId="25" fillId="0" borderId="11" xfId="49" applyNumberFormat="1" applyFont="1" applyFill="1" applyBorder="1" applyAlignment="1">
      <alignment vertical="center"/>
    </xf>
    <xf numFmtId="183" fontId="25" fillId="0" borderId="16" xfId="49" applyNumberFormat="1" applyFont="1" applyFill="1" applyBorder="1" applyAlignment="1">
      <alignment vertical="center"/>
    </xf>
    <xf numFmtId="38" fontId="3" fillId="0" borderId="12" xfId="49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204" fontId="3" fillId="0" borderId="11" xfId="49" applyNumberFormat="1" applyFont="1" applyFill="1" applyBorder="1" applyAlignment="1">
      <alignment horizontal="right" vertical="center" wrapText="1"/>
    </xf>
    <xf numFmtId="204" fontId="3" fillId="0" borderId="16" xfId="49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38" fontId="16" fillId="0" borderId="11" xfId="49" applyFont="1" applyFill="1" applyBorder="1" applyAlignment="1" applyProtection="1">
      <alignment/>
      <protection locked="0"/>
    </xf>
    <xf numFmtId="38" fontId="16" fillId="0" borderId="24" xfId="49" applyFont="1" applyFill="1" applyBorder="1" applyAlignment="1" applyProtection="1">
      <alignment/>
      <protection/>
    </xf>
    <xf numFmtId="0" fontId="26" fillId="0" borderId="25" xfId="0" applyFont="1" applyFill="1" applyBorder="1" applyAlignment="1" applyProtection="1">
      <alignment/>
      <protection locked="0"/>
    </xf>
    <xf numFmtId="38" fontId="16" fillId="0" borderId="26" xfId="49" applyFont="1" applyFill="1" applyBorder="1" applyAlignment="1" applyProtection="1">
      <alignment/>
      <protection/>
    </xf>
    <xf numFmtId="38" fontId="16" fillId="0" borderId="25" xfId="49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 locked="0"/>
    </xf>
    <xf numFmtId="38" fontId="16" fillId="0" borderId="11" xfId="49" applyFont="1" applyFill="1" applyBorder="1" applyAlignment="1" applyProtection="1">
      <alignment/>
      <protection/>
    </xf>
    <xf numFmtId="38" fontId="16" fillId="0" borderId="16" xfId="49" applyFont="1" applyFill="1" applyBorder="1" applyAlignment="1" applyProtection="1">
      <alignment/>
      <protection locked="0"/>
    </xf>
    <xf numFmtId="38" fontId="16" fillId="0" borderId="12" xfId="49" applyFont="1" applyFill="1" applyBorder="1" applyAlignment="1" applyProtection="1">
      <alignment/>
      <protection locked="0"/>
    </xf>
    <xf numFmtId="38" fontId="16" fillId="0" borderId="13" xfId="49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/>
      <protection locked="0"/>
    </xf>
    <xf numFmtId="38" fontId="16" fillId="0" borderId="16" xfId="49" applyFont="1" applyFill="1" applyBorder="1" applyAlignment="1" applyProtection="1">
      <alignment/>
      <protection/>
    </xf>
    <xf numFmtId="38" fontId="16" fillId="0" borderId="19" xfId="49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61" applyFill="1" applyAlignment="1">
      <alignment horizontal="distributed" vertical="center"/>
      <protection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5" fillId="0" borderId="0" xfId="61" applyFont="1" applyFill="1" applyAlignment="1">
      <alignment horizontal="right" vertical="center"/>
      <protection/>
    </xf>
    <xf numFmtId="178" fontId="5" fillId="0" borderId="0" xfId="49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80" fontId="5" fillId="0" borderId="0" xfId="49" applyNumberFormat="1" applyFont="1" applyFill="1" applyAlignment="1">
      <alignment horizontal="right" vertical="center"/>
    </xf>
    <xf numFmtId="180" fontId="4" fillId="0" borderId="0" xfId="49" applyNumberFormat="1" applyFont="1" applyFill="1" applyAlignment="1">
      <alignment horizontal="right" vertical="center"/>
    </xf>
    <xf numFmtId="180" fontId="15" fillId="0" borderId="0" xfId="49" applyNumberFormat="1" applyFont="1" applyFill="1" applyAlignment="1">
      <alignment horizontal="right" vertical="center"/>
    </xf>
    <xf numFmtId="180" fontId="6" fillId="0" borderId="0" xfId="49" applyNumberFormat="1" applyFont="1" applyFill="1" applyAlignment="1">
      <alignment horizontal="right" vertical="center"/>
    </xf>
    <xf numFmtId="180" fontId="2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>
      <alignment vertical="justify"/>
    </xf>
    <xf numFmtId="178" fontId="4" fillId="0" borderId="0" xfId="49" applyNumberFormat="1" applyFont="1" applyFill="1" applyAlignment="1">
      <alignment vertical="justify"/>
    </xf>
    <xf numFmtId="178" fontId="15" fillId="0" borderId="0" xfId="49" applyNumberFormat="1" applyFont="1" applyFill="1" applyAlignment="1">
      <alignment horizontal="distributed" vertical="justify"/>
    </xf>
    <xf numFmtId="178" fontId="4" fillId="0" borderId="0" xfId="49" applyNumberFormat="1" applyFont="1" applyFill="1" applyAlignment="1">
      <alignment horizontal="distributed" vertical="justify"/>
    </xf>
    <xf numFmtId="178" fontId="6" fillId="0" borderId="0" xfId="49" applyNumberFormat="1" applyFont="1" applyFill="1" applyAlignment="1">
      <alignment vertical="justify"/>
    </xf>
    <xf numFmtId="178" fontId="2" fillId="0" borderId="0" xfId="49" applyNumberFormat="1" applyFont="1" applyFill="1" applyAlignment="1">
      <alignment vertical="justify"/>
    </xf>
    <xf numFmtId="187" fontId="2" fillId="0" borderId="23" xfId="61" applyNumberFormat="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187" fontId="2" fillId="0" borderId="16" xfId="61" applyNumberFormat="1" applyFont="1" applyFill="1" applyBorder="1" applyAlignment="1">
      <alignment vertical="center"/>
      <protection/>
    </xf>
    <xf numFmtId="187" fontId="2" fillId="0" borderId="27" xfId="61" applyNumberFormat="1" applyFont="1" applyFill="1" applyBorder="1" applyAlignment="1">
      <alignment horizontal="center" vertical="center"/>
      <protection/>
    </xf>
    <xf numFmtId="187" fontId="2" fillId="0" borderId="0" xfId="61" applyNumberFormat="1" applyFont="1" applyFill="1" applyAlignment="1">
      <alignment vertical="center"/>
      <protection/>
    </xf>
    <xf numFmtId="187" fontId="2" fillId="0" borderId="11" xfId="61" applyNumberFormat="1" applyFont="1" applyFill="1" applyBorder="1" applyAlignment="1">
      <alignment vertical="center"/>
      <protection/>
    </xf>
    <xf numFmtId="0" fontId="2" fillId="0" borderId="28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vertical="center"/>
      <protection/>
    </xf>
    <xf numFmtId="0" fontId="2" fillId="0" borderId="20" xfId="61" applyFont="1" applyFill="1" applyBorder="1" applyAlignment="1">
      <alignment vertical="center"/>
      <protection/>
    </xf>
    <xf numFmtId="180" fontId="2" fillId="0" borderId="0" xfId="61" applyNumberFormat="1" applyFont="1" applyFill="1" applyAlignment="1">
      <alignment vertical="center"/>
      <protection/>
    </xf>
    <xf numFmtId="0" fontId="2" fillId="0" borderId="11" xfId="61" applyFont="1" applyFill="1" applyBorder="1" applyAlignment="1">
      <alignment vertical="center"/>
      <protection/>
    </xf>
    <xf numFmtId="187" fontId="2" fillId="0" borderId="18" xfId="61" applyNumberFormat="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57" fontId="4" fillId="0" borderId="20" xfId="61" applyNumberFormat="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distributed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4" fillId="0" borderId="12" xfId="61" applyFont="1" applyFill="1" applyBorder="1" applyAlignment="1">
      <alignment vertical="center" shrinkToFit="1"/>
      <protection/>
    </xf>
    <xf numFmtId="176" fontId="2" fillId="0" borderId="11" xfId="61" applyNumberFormat="1" applyFont="1" applyFill="1" applyBorder="1" applyAlignment="1">
      <alignment vertical="center"/>
      <protection/>
    </xf>
    <xf numFmtId="177" fontId="2" fillId="0" borderId="11" xfId="61" applyNumberFormat="1" applyFont="1" applyFill="1" applyBorder="1" applyAlignment="1">
      <alignment vertical="center"/>
      <protection/>
    </xf>
    <xf numFmtId="177" fontId="2" fillId="0" borderId="16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vertical="center" shrinkToFit="1"/>
      <protection/>
    </xf>
    <xf numFmtId="0" fontId="2" fillId="0" borderId="0" xfId="61" applyFont="1" applyFill="1" applyAlignment="1">
      <alignment vertical="center" shrinkToFit="1"/>
      <protection/>
    </xf>
    <xf numFmtId="0" fontId="2" fillId="0" borderId="12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180" fontId="2" fillId="0" borderId="0" xfId="61" applyNumberFormat="1" applyFont="1" applyFill="1" applyBorder="1" applyAlignment="1">
      <alignment vertical="center"/>
      <protection/>
    </xf>
    <xf numFmtId="177" fontId="3" fillId="0" borderId="0" xfId="61" applyNumberFormat="1" applyFont="1" applyFill="1" applyBorder="1" applyAlignment="1">
      <alignment vertical="center"/>
      <protection/>
    </xf>
    <xf numFmtId="0" fontId="2" fillId="0" borderId="12" xfId="61" applyFont="1" applyFill="1" applyBorder="1" applyAlignment="1">
      <alignment vertical="center"/>
      <protection/>
    </xf>
    <xf numFmtId="176" fontId="2" fillId="0" borderId="13" xfId="61" applyNumberFormat="1" applyFont="1" applyFill="1" applyBorder="1" applyAlignment="1">
      <alignment vertical="center"/>
      <protection/>
    </xf>
    <xf numFmtId="177" fontId="2" fillId="0" borderId="13" xfId="61" applyNumberFormat="1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horizontal="left" vertical="center"/>
      <protection/>
    </xf>
    <xf numFmtId="187" fontId="3" fillId="0" borderId="12" xfId="61" applyNumberFormat="1" applyFont="1" applyFill="1" applyBorder="1" applyAlignment="1">
      <alignment vertical="center"/>
      <protection/>
    </xf>
    <xf numFmtId="187" fontId="2" fillId="0" borderId="24" xfId="61" applyNumberFormat="1" applyFont="1" applyFill="1" applyBorder="1" applyAlignment="1">
      <alignment vertical="center"/>
      <protection/>
    </xf>
    <xf numFmtId="187" fontId="2" fillId="0" borderId="0" xfId="61" applyNumberFormat="1" applyFont="1" applyFill="1" applyBorder="1" applyAlignment="1">
      <alignment vertical="center"/>
      <protection/>
    </xf>
    <xf numFmtId="187" fontId="3" fillId="0" borderId="16" xfId="61" applyNumberFormat="1" applyFont="1" applyFill="1" applyBorder="1" applyAlignment="1">
      <alignment vertical="center"/>
      <protection/>
    </xf>
    <xf numFmtId="0" fontId="2" fillId="0" borderId="19" xfId="61" applyFont="1" applyFill="1" applyBorder="1" applyAlignment="1">
      <alignment vertical="center"/>
      <protection/>
    </xf>
    <xf numFmtId="0" fontId="2" fillId="0" borderId="13" xfId="61" applyFont="1" applyFill="1" applyBorder="1" applyAlignment="1">
      <alignment vertical="center"/>
      <protection/>
    </xf>
    <xf numFmtId="0" fontId="2" fillId="0" borderId="24" xfId="61" applyFont="1" applyFill="1" applyBorder="1" applyAlignment="1">
      <alignment vertical="center"/>
      <protection/>
    </xf>
    <xf numFmtId="211" fontId="2" fillId="0" borderId="11" xfId="61" applyNumberFormat="1" applyFont="1" applyFill="1" applyBorder="1" applyAlignment="1">
      <alignment horizontal="right" vertical="center"/>
      <protection/>
    </xf>
    <xf numFmtId="194" fontId="2" fillId="0" borderId="0" xfId="61" applyNumberFormat="1" applyFont="1" applyFill="1" applyBorder="1" applyAlignment="1">
      <alignment vertical="center"/>
      <protection/>
    </xf>
    <xf numFmtId="188" fontId="2" fillId="0" borderId="16" xfId="61" applyNumberFormat="1" applyFont="1" applyFill="1" applyBorder="1" applyAlignment="1">
      <alignment vertical="center"/>
      <protection/>
    </xf>
    <xf numFmtId="180" fontId="15" fillId="0" borderId="11" xfId="49" applyNumberFormat="1" applyFont="1" applyFill="1" applyBorder="1" applyAlignment="1">
      <alignment vertical="center"/>
    </xf>
    <xf numFmtId="213" fontId="2" fillId="0" borderId="11" xfId="61" applyNumberFormat="1" applyFont="1" applyFill="1" applyBorder="1" applyAlignment="1">
      <alignment vertical="center"/>
      <protection/>
    </xf>
    <xf numFmtId="213" fontId="2" fillId="0" borderId="0" xfId="61" applyNumberFormat="1" applyFont="1" applyFill="1" applyAlignment="1">
      <alignment vertical="center"/>
      <protection/>
    </xf>
    <xf numFmtId="178" fontId="4" fillId="0" borderId="0" xfId="49" applyNumberFormat="1" applyFont="1" applyFill="1" applyBorder="1" applyAlignment="1">
      <alignment horizontal="right" vertical="center"/>
    </xf>
    <xf numFmtId="178" fontId="15" fillId="0" borderId="0" xfId="49" applyNumberFormat="1" applyFont="1" applyFill="1" applyBorder="1" applyAlignment="1">
      <alignment horizontal="distributed" vertical="center"/>
    </xf>
    <xf numFmtId="38" fontId="15" fillId="0" borderId="0" xfId="49" applyFont="1" applyFill="1" applyAlignment="1">
      <alignment horizontal="right" vertical="center"/>
    </xf>
    <xf numFmtId="38" fontId="3" fillId="0" borderId="25" xfId="49" applyFont="1" applyFill="1" applyBorder="1" applyAlignment="1">
      <alignment horizontal="center" vertical="center"/>
    </xf>
    <xf numFmtId="0" fontId="10" fillId="0" borderId="10" xfId="62" applyNumberFormat="1" applyFont="1" applyFill="1" applyBorder="1" applyAlignment="1">
      <alignment horizontal="distributed" vertical="center"/>
      <protection/>
    </xf>
    <xf numFmtId="211" fontId="2" fillId="0" borderId="16" xfId="61" applyNumberFormat="1" applyFont="1" applyFill="1" applyBorder="1" applyAlignment="1">
      <alignment horizontal="right" vertical="center"/>
      <protection/>
    </xf>
    <xf numFmtId="49" fontId="11" fillId="0" borderId="10" xfId="62" applyNumberFormat="1" applyFont="1" applyFill="1" applyBorder="1" applyAlignment="1">
      <alignment horizontal="distributed" vertical="center" wrapText="1"/>
      <protection/>
    </xf>
    <xf numFmtId="49" fontId="11" fillId="0" borderId="10" xfId="62" applyNumberFormat="1" applyFont="1" applyFill="1" applyBorder="1" applyAlignment="1">
      <alignment horizontal="distributed" vertical="center"/>
      <protection/>
    </xf>
    <xf numFmtId="49" fontId="11" fillId="0" borderId="15" xfId="62" applyNumberFormat="1" applyFont="1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 wrapText="1"/>
      <protection/>
    </xf>
    <xf numFmtId="187" fontId="2" fillId="0" borderId="13" xfId="61" applyNumberFormat="1" applyFill="1" applyBorder="1" applyAlignment="1">
      <alignment vertical="center"/>
      <protection/>
    </xf>
    <xf numFmtId="187" fontId="2" fillId="0" borderId="19" xfId="61" applyNumberFormat="1" applyFill="1" applyBorder="1" applyAlignment="1">
      <alignment vertical="center"/>
      <protection/>
    </xf>
    <xf numFmtId="187" fontId="2" fillId="0" borderId="18" xfId="61" applyNumberFormat="1" applyFill="1" applyBorder="1" applyAlignment="1">
      <alignment vertical="center"/>
      <protection/>
    </xf>
    <xf numFmtId="192" fontId="2" fillId="0" borderId="13" xfId="49" applyNumberFormat="1" applyFont="1" applyFill="1" applyBorder="1" applyAlignment="1">
      <alignment horizontal="right" vertical="center"/>
    </xf>
    <xf numFmtId="176" fontId="2" fillId="0" borderId="19" xfId="61" applyNumberFormat="1" applyFill="1" applyBorder="1" applyAlignment="1">
      <alignment vertical="center"/>
      <protection/>
    </xf>
    <xf numFmtId="0" fontId="2" fillId="0" borderId="17" xfId="61" applyFont="1" applyFill="1" applyBorder="1" applyAlignment="1">
      <alignment horizontal="right" vertical="center"/>
      <protection/>
    </xf>
    <xf numFmtId="49" fontId="17" fillId="0" borderId="0" xfId="62" applyNumberFormat="1" applyFont="1" applyFill="1" applyBorder="1" applyAlignment="1">
      <alignment vertical="center"/>
      <protection/>
    </xf>
    <xf numFmtId="49" fontId="17" fillId="0" borderId="12" xfId="62" applyNumberFormat="1" applyFont="1" applyFill="1" applyBorder="1" applyAlignment="1">
      <alignment vertical="center"/>
      <protection/>
    </xf>
    <xf numFmtId="49" fontId="19" fillId="0" borderId="0" xfId="62" applyNumberFormat="1" applyFont="1" applyFill="1" applyBorder="1" applyAlignment="1">
      <alignment vertical="center"/>
      <protection/>
    </xf>
    <xf numFmtId="49" fontId="19" fillId="0" borderId="17" xfId="62" applyNumberFormat="1" applyFont="1" applyFill="1" applyBorder="1" applyAlignment="1">
      <alignment vertical="center"/>
      <protection/>
    </xf>
    <xf numFmtId="187" fontId="2" fillId="0" borderId="12" xfId="61" applyNumberFormat="1" applyFont="1" applyFill="1" applyBorder="1" applyAlignment="1">
      <alignment vertical="center"/>
      <protection/>
    </xf>
    <xf numFmtId="0" fontId="13" fillId="0" borderId="0" xfId="0" applyFont="1" applyFill="1" applyAlignment="1">
      <alignment horizontal="center" vertical="center"/>
    </xf>
    <xf numFmtId="180" fontId="3" fillId="0" borderId="0" xfId="61" applyNumberFormat="1" applyFont="1" applyFill="1" applyBorder="1" applyAlignment="1">
      <alignment horizontal="right" vertical="center"/>
      <protection/>
    </xf>
    <xf numFmtId="176" fontId="3" fillId="0" borderId="0" xfId="61" applyNumberFormat="1" applyFont="1" applyFill="1" applyBorder="1" applyAlignment="1">
      <alignment vertical="center"/>
      <protection/>
    </xf>
    <xf numFmtId="188" fontId="2" fillId="0" borderId="0" xfId="0" applyNumberFormat="1" applyFont="1" applyFill="1" applyBorder="1" applyAlignment="1">
      <alignment vertical="center"/>
    </xf>
    <xf numFmtId="176" fontId="2" fillId="0" borderId="29" xfId="49" applyNumberFormat="1" applyFont="1" applyFill="1" applyBorder="1" applyAlignment="1">
      <alignment vertical="center"/>
    </xf>
    <xf numFmtId="182" fontId="2" fillId="0" borderId="30" xfId="49" applyNumberFormat="1" applyFont="1" applyFill="1" applyBorder="1" applyAlignment="1">
      <alignment vertical="center"/>
    </xf>
    <xf numFmtId="176" fontId="2" fillId="0" borderId="31" xfId="49" applyNumberFormat="1" applyFont="1" applyFill="1" applyBorder="1" applyAlignment="1">
      <alignment vertical="center"/>
    </xf>
    <xf numFmtId="182" fontId="2" fillId="0" borderId="32" xfId="49" applyNumberFormat="1" applyFont="1" applyFill="1" applyBorder="1" applyAlignment="1">
      <alignment vertical="center"/>
    </xf>
    <xf numFmtId="187" fontId="2" fillId="0" borderId="24" xfId="61" applyNumberFormat="1" applyFill="1" applyBorder="1" applyAlignment="1">
      <alignment vertical="center"/>
      <protection/>
    </xf>
    <xf numFmtId="187" fontId="2" fillId="0" borderId="26" xfId="61" applyNumberFormat="1" applyFill="1" applyBorder="1" applyAlignment="1">
      <alignment vertical="center"/>
      <protection/>
    </xf>
    <xf numFmtId="187" fontId="2" fillId="0" borderId="25" xfId="61" applyNumberFormat="1" applyFill="1" applyBorder="1" applyAlignment="1">
      <alignment vertical="center"/>
      <protection/>
    </xf>
    <xf numFmtId="0" fontId="2" fillId="0" borderId="24" xfId="61" applyFont="1" applyFill="1" applyBorder="1" applyAlignment="1">
      <alignment horizontal="distributed" vertical="center" wrapText="1"/>
      <protection/>
    </xf>
    <xf numFmtId="0" fontId="2" fillId="0" borderId="11" xfId="61" applyFont="1" applyFill="1" applyBorder="1" applyAlignment="1">
      <alignment horizontal="distributed" vertical="center" wrapText="1"/>
      <protection/>
    </xf>
    <xf numFmtId="0" fontId="2" fillId="0" borderId="13" xfId="61" applyFont="1" applyFill="1" applyBorder="1" applyAlignment="1">
      <alignment horizontal="distributed" vertical="center" wrapText="1"/>
      <protection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11" xfId="61" applyNumberFormat="1" applyFill="1" applyBorder="1" applyAlignment="1">
      <alignment vertical="center"/>
      <protection/>
    </xf>
    <xf numFmtId="213" fontId="5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213" fontId="2" fillId="0" borderId="16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vertical="center"/>
    </xf>
    <xf numFmtId="0" fontId="28" fillId="0" borderId="0" xfId="0" applyFont="1" applyFill="1" applyAlignment="1" applyProtection="1">
      <alignment horizontal="right" vertical="center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38" fontId="2" fillId="0" borderId="0" xfId="49" applyFont="1" applyFill="1" applyBorder="1" applyAlignment="1">
      <alignment horizontal="distributed" vertical="center"/>
    </xf>
    <xf numFmtId="56" fontId="29" fillId="0" borderId="0" xfId="0" applyNumberFormat="1" applyFont="1" applyFill="1" applyAlignment="1">
      <alignment vertical="center"/>
    </xf>
    <xf numFmtId="5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38" fontId="3" fillId="0" borderId="25" xfId="49" applyFont="1" applyFill="1" applyBorder="1" applyAlignment="1">
      <alignment horizontal="right" vertical="center"/>
    </xf>
    <xf numFmtId="0" fontId="2" fillId="0" borderId="17" xfId="61" applyFont="1" applyFill="1" applyBorder="1" applyAlignment="1">
      <alignment horizontal="center" vertical="center"/>
      <protection/>
    </xf>
    <xf numFmtId="211" fontId="2" fillId="0" borderId="0" xfId="61" applyNumberFormat="1" applyFont="1" applyFill="1" applyAlignment="1">
      <alignment horizontal="right" vertical="center"/>
      <protection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16" xfId="49" applyNumberFormat="1" applyFont="1" applyFill="1" applyBorder="1" applyAlignment="1">
      <alignment horizontal="right" vertical="center"/>
    </xf>
    <xf numFmtId="176" fontId="2" fillId="0" borderId="12" xfId="49" applyNumberFormat="1" applyFont="1" applyFill="1" applyBorder="1" applyAlignment="1">
      <alignment horizontal="right" vertical="center"/>
    </xf>
    <xf numFmtId="178" fontId="2" fillId="0" borderId="11" xfId="49" applyNumberFormat="1" applyFont="1" applyFill="1" applyBorder="1" applyAlignment="1">
      <alignment horizontal="right" vertical="center"/>
    </xf>
    <xf numFmtId="178" fontId="2" fillId="0" borderId="16" xfId="49" applyNumberFormat="1" applyFont="1" applyFill="1" applyBorder="1" applyAlignment="1">
      <alignment horizontal="right" vertical="center"/>
    </xf>
    <xf numFmtId="0" fontId="3" fillId="0" borderId="0" xfId="61" applyFont="1" applyFill="1" applyBorder="1" applyAlignment="1">
      <alignment horizontal="center" vertical="center"/>
      <protection/>
    </xf>
    <xf numFmtId="192" fontId="3" fillId="0" borderId="11" xfId="49" applyNumberFormat="1" applyFont="1" applyFill="1" applyBorder="1" applyAlignment="1">
      <alignment vertical="center"/>
    </xf>
    <xf numFmtId="192" fontId="2" fillId="0" borderId="11" xfId="49" applyNumberFormat="1" applyFont="1" applyFill="1" applyBorder="1" applyAlignment="1">
      <alignment vertical="center"/>
    </xf>
    <xf numFmtId="192" fontId="2" fillId="0" borderId="16" xfId="49" applyNumberFormat="1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193" fontId="3" fillId="0" borderId="10" xfId="49" applyNumberFormat="1" applyFont="1" applyFill="1" applyBorder="1" applyAlignment="1">
      <alignment vertical="center"/>
    </xf>
    <xf numFmtId="38" fontId="4" fillId="0" borderId="0" xfId="49" applyFont="1" applyFill="1" applyAlignment="1">
      <alignment horizontal="right" vertical="center"/>
    </xf>
    <xf numFmtId="192" fontId="3" fillId="0" borderId="24" xfId="49" applyNumberFormat="1" applyFont="1" applyFill="1" applyBorder="1" applyAlignment="1">
      <alignment vertical="center"/>
    </xf>
    <xf numFmtId="192" fontId="3" fillId="0" borderId="26" xfId="49" applyNumberFormat="1" applyFont="1" applyFill="1" applyBorder="1" applyAlignment="1">
      <alignment vertical="center"/>
    </xf>
    <xf numFmtId="206" fontId="2" fillId="0" borderId="16" xfId="49" applyNumberFormat="1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0" fontId="2" fillId="0" borderId="0" xfId="61" applyFont="1" applyFill="1" applyAlignment="1">
      <alignment horizontal="right" vertical="center"/>
      <protection/>
    </xf>
    <xf numFmtId="176" fontId="3" fillId="0" borderId="11" xfId="61" applyNumberFormat="1" applyFont="1" applyFill="1" applyBorder="1" applyAlignment="1">
      <alignment vertical="center"/>
      <protection/>
    </xf>
    <xf numFmtId="38" fontId="2" fillId="0" borderId="23" xfId="49" applyFont="1" applyFill="1" applyBorder="1" applyAlignment="1">
      <alignment horizontal="right" vertical="center"/>
    </xf>
    <xf numFmtId="178" fontId="4" fillId="0" borderId="0" xfId="49" applyNumberFormat="1" applyFont="1" applyFill="1" applyAlignment="1">
      <alignment horizontal="right" vertical="center"/>
    </xf>
    <xf numFmtId="178" fontId="6" fillId="0" borderId="0" xfId="49" applyNumberFormat="1" applyFont="1" applyFill="1" applyAlignment="1">
      <alignment horizontal="right" vertical="center"/>
    </xf>
    <xf numFmtId="178" fontId="2" fillId="0" borderId="0" xfId="49" applyNumberFormat="1" applyFont="1" applyFill="1" applyAlignment="1">
      <alignment horizontal="right" vertical="center"/>
    </xf>
    <xf numFmtId="178" fontId="15" fillId="0" borderId="11" xfId="49" applyNumberFormat="1" applyFont="1" applyFill="1" applyBorder="1" applyAlignment="1">
      <alignment horizontal="right" vertical="center"/>
    </xf>
    <xf numFmtId="184" fontId="15" fillId="0" borderId="16" xfId="49" applyNumberFormat="1" applyFont="1" applyFill="1" applyBorder="1" applyAlignment="1">
      <alignment horizontal="right" vertical="center"/>
    </xf>
    <xf numFmtId="178" fontId="7" fillId="0" borderId="0" xfId="49" applyNumberFormat="1" applyFont="1" applyFill="1" applyAlignment="1">
      <alignment horizontal="right" vertical="center"/>
    </xf>
    <xf numFmtId="184" fontId="15" fillId="0" borderId="11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Alignment="1">
      <alignment horizontal="center" vertical="center"/>
    </xf>
    <xf numFmtId="178" fontId="2" fillId="0" borderId="0" xfId="49" applyNumberFormat="1" applyFont="1" applyFill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184" fontId="3" fillId="0" borderId="0" xfId="49" applyNumberFormat="1" applyFont="1" applyFill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0" fontId="4" fillId="0" borderId="0" xfId="0" applyFont="1" applyFill="1" applyAlignment="1" applyProtection="1">
      <alignment/>
      <protection locked="0"/>
    </xf>
    <xf numFmtId="176" fontId="2" fillId="0" borderId="26" xfId="61" applyNumberFormat="1" applyFill="1" applyBorder="1" applyAlignment="1">
      <alignment vertical="center"/>
      <protection/>
    </xf>
    <xf numFmtId="0" fontId="2" fillId="0" borderId="18" xfId="61" applyFont="1" applyFill="1" applyBorder="1" applyAlignment="1">
      <alignment vertical="center" shrinkToFit="1"/>
      <protection/>
    </xf>
    <xf numFmtId="177" fontId="2" fillId="0" borderId="19" xfId="61" applyNumberFormat="1" applyFont="1" applyFill="1" applyBorder="1" applyAlignment="1">
      <alignment vertical="center"/>
      <protection/>
    </xf>
    <xf numFmtId="38" fontId="4" fillId="0" borderId="17" xfId="49" applyFont="1" applyFill="1" applyBorder="1" applyAlignment="1">
      <alignment horizontal="right" vertical="center"/>
    </xf>
    <xf numFmtId="38" fontId="3" fillId="0" borderId="27" xfId="49" applyFont="1" applyFill="1" applyBorder="1" applyAlignment="1">
      <alignment horizontal="right" vertical="center"/>
    </xf>
    <xf numFmtId="38" fontId="3" fillId="0" borderId="24" xfId="49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horizontal="right" vertical="center"/>
    </xf>
    <xf numFmtId="38" fontId="15" fillId="0" borderId="28" xfId="49" applyFont="1" applyFill="1" applyBorder="1" applyAlignment="1">
      <alignment horizontal="right" vertical="center"/>
    </xf>
    <xf numFmtId="38" fontId="15" fillId="0" borderId="13" xfId="49" applyFont="1" applyFill="1" applyBorder="1" applyAlignment="1">
      <alignment horizontal="right" vertical="center"/>
    </xf>
    <xf numFmtId="38" fontId="15" fillId="0" borderId="19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center" vertical="center"/>
    </xf>
    <xf numFmtId="178" fontId="15" fillId="0" borderId="0" xfId="49" applyNumberFormat="1" applyFont="1" applyFill="1" applyBorder="1" applyAlignment="1">
      <alignment horizontal="center" vertical="center"/>
    </xf>
    <xf numFmtId="178" fontId="15" fillId="0" borderId="12" xfId="49" applyNumberFormat="1" applyFont="1" applyFill="1" applyBorder="1" applyAlignment="1">
      <alignment horizontal="right" vertical="center"/>
    </xf>
    <xf numFmtId="178" fontId="15" fillId="0" borderId="16" xfId="49" applyNumberFormat="1" applyFont="1" applyFill="1" applyBorder="1" applyAlignment="1">
      <alignment horizontal="center" vertical="center"/>
    </xf>
    <xf numFmtId="180" fontId="15" fillId="0" borderId="10" xfId="49" applyNumberFormat="1" applyFont="1" applyFill="1" applyBorder="1" applyAlignment="1">
      <alignment horizontal="distributed" vertical="center"/>
    </xf>
    <xf numFmtId="180" fontId="5" fillId="0" borderId="0" xfId="49" applyNumberFormat="1" applyFont="1" applyFill="1" applyAlignment="1">
      <alignment vertical="center"/>
    </xf>
    <xf numFmtId="180" fontId="4" fillId="0" borderId="0" xfId="49" applyNumberFormat="1" applyFont="1" applyFill="1" applyAlignment="1">
      <alignment vertical="center"/>
    </xf>
    <xf numFmtId="180" fontId="15" fillId="0" borderId="14" xfId="49" applyNumberFormat="1" applyFont="1" applyFill="1" applyBorder="1" applyAlignment="1">
      <alignment horizontal="distributed" vertical="center"/>
    </xf>
    <xf numFmtId="180" fontId="15" fillId="0" borderId="12" xfId="49" applyNumberFormat="1" applyFont="1" applyFill="1" applyBorder="1" applyAlignment="1">
      <alignment vertical="center"/>
    </xf>
    <xf numFmtId="180" fontId="6" fillId="0" borderId="0" xfId="49" applyNumberFormat="1" applyFont="1" applyFill="1" applyAlignment="1">
      <alignment vertical="center"/>
    </xf>
    <xf numFmtId="180" fontId="2" fillId="0" borderId="0" xfId="49" applyNumberFormat="1" applyFont="1" applyFill="1" applyAlignment="1">
      <alignment vertical="center"/>
    </xf>
    <xf numFmtId="178" fontId="33" fillId="0" borderId="0" xfId="49" applyNumberFormat="1" applyFont="1" applyFill="1" applyAlignment="1">
      <alignment vertical="center"/>
    </xf>
    <xf numFmtId="178" fontId="31" fillId="0" borderId="0" xfId="49" applyNumberFormat="1" applyFont="1" applyFill="1" applyAlignment="1">
      <alignment horizontal="distributed" vertical="justify"/>
    </xf>
    <xf numFmtId="180" fontId="32" fillId="0" borderId="0" xfId="49" applyNumberFormat="1" applyFont="1" applyFill="1" applyAlignment="1">
      <alignment horizontal="right" vertical="center"/>
    </xf>
    <xf numFmtId="178" fontId="30" fillId="0" borderId="0" xfId="49" applyNumberFormat="1" applyFont="1" applyFill="1" applyAlignment="1">
      <alignment vertical="center"/>
    </xf>
    <xf numFmtId="178" fontId="30" fillId="0" borderId="0" xfId="49" applyNumberFormat="1" applyFont="1" applyFill="1" applyAlignment="1">
      <alignment vertical="justify"/>
    </xf>
    <xf numFmtId="178" fontId="33" fillId="0" borderId="0" xfId="49" applyNumberFormat="1" applyFont="1" applyFill="1" applyAlignment="1">
      <alignment vertical="justify"/>
    </xf>
    <xf numFmtId="38" fontId="33" fillId="0" borderId="0" xfId="49" applyFont="1" applyFill="1" applyAlignment="1">
      <alignment horizontal="right" vertical="center"/>
    </xf>
    <xf numFmtId="38" fontId="30" fillId="0" borderId="0" xfId="49" applyFont="1" applyFill="1" applyAlignment="1">
      <alignment horizontal="right" vertical="center"/>
    </xf>
    <xf numFmtId="176" fontId="30" fillId="0" borderId="0" xfId="49" applyNumberFormat="1" applyFont="1" applyFill="1" applyBorder="1" applyAlignment="1">
      <alignment horizontal="right" vertical="center"/>
    </xf>
    <xf numFmtId="187" fontId="2" fillId="0" borderId="11" xfId="61" applyNumberFormat="1" applyFont="1" applyFill="1" applyBorder="1" applyAlignment="1">
      <alignment horizontal="right" vertical="center"/>
      <protection/>
    </xf>
    <xf numFmtId="180" fontId="3" fillId="0" borderId="11" xfId="61" applyNumberFormat="1" applyFont="1" applyFill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180" fontId="2" fillId="0" borderId="11" xfId="61" applyNumberFormat="1" applyFont="1" applyFill="1" applyBorder="1" applyAlignment="1">
      <alignment vertical="center"/>
      <protection/>
    </xf>
    <xf numFmtId="177" fontId="3" fillId="0" borderId="11" xfId="61" applyNumberFormat="1" applyFont="1" applyFill="1" applyBorder="1" applyAlignment="1">
      <alignment vertical="center"/>
      <protection/>
    </xf>
    <xf numFmtId="177" fontId="3" fillId="0" borderId="16" xfId="61" applyNumberFormat="1" applyFont="1" applyFill="1" applyBorder="1" applyAlignment="1">
      <alignment vertical="center"/>
      <protection/>
    </xf>
    <xf numFmtId="187" fontId="2" fillId="0" borderId="16" xfId="61" applyNumberFormat="1" applyFont="1" applyFill="1" applyBorder="1" applyAlignment="1">
      <alignment horizontal="right" vertical="center"/>
      <protection/>
    </xf>
    <xf numFmtId="180" fontId="2" fillId="0" borderId="11" xfId="61" applyNumberFormat="1" applyFont="1" applyFill="1" applyBorder="1" applyAlignment="1">
      <alignment horizontal="right" vertical="center"/>
      <protection/>
    </xf>
    <xf numFmtId="176" fontId="3" fillId="0" borderId="10" xfId="61" applyNumberFormat="1" applyFont="1" applyFill="1" applyBorder="1" applyAlignment="1">
      <alignment vertical="center"/>
      <protection/>
    </xf>
    <xf numFmtId="177" fontId="3" fillId="0" borderId="10" xfId="61" applyNumberFormat="1" applyFont="1" applyFill="1" applyBorder="1" applyAlignment="1">
      <alignment vertical="center"/>
      <protection/>
    </xf>
    <xf numFmtId="177" fontId="3" fillId="0" borderId="15" xfId="61" applyNumberFormat="1" applyFont="1" applyFill="1" applyBorder="1" applyAlignment="1">
      <alignment vertical="center"/>
      <protection/>
    </xf>
    <xf numFmtId="177" fontId="2" fillId="0" borderId="11" xfId="61" applyNumberFormat="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vertical="center"/>
      <protection/>
    </xf>
    <xf numFmtId="178" fontId="0" fillId="0" borderId="12" xfId="49" applyNumberFormat="1" applyFont="1" applyFill="1" applyBorder="1" applyAlignment="1">
      <alignment horizontal="distributed" vertical="center"/>
    </xf>
    <xf numFmtId="49" fontId="15" fillId="0" borderId="12" xfId="49" applyNumberFormat="1" applyFont="1" applyFill="1" applyBorder="1" applyAlignment="1">
      <alignment horizontal="center" vertical="center"/>
    </xf>
    <xf numFmtId="178" fontId="15" fillId="0" borderId="12" xfId="49" applyNumberFormat="1" applyFont="1" applyFill="1" applyBorder="1" applyAlignment="1">
      <alignment horizontal="center" vertical="center"/>
    </xf>
    <xf numFmtId="178" fontId="15" fillId="0" borderId="18" xfId="49" applyNumberFormat="1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8" xfId="49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192" fontId="3" fillId="0" borderId="10" xfId="49" applyNumberFormat="1" applyFont="1" applyFill="1" applyBorder="1" applyAlignment="1">
      <alignment vertical="center"/>
    </xf>
    <xf numFmtId="192" fontId="2" fillId="0" borderId="11" xfId="49" applyNumberFormat="1" applyFont="1" applyFill="1" applyBorder="1" applyAlignment="1">
      <alignment horizontal="right" vertical="center"/>
    </xf>
    <xf numFmtId="192" fontId="2" fillId="0" borderId="13" xfId="49" applyNumberFormat="1" applyFont="1" applyFill="1" applyBorder="1" applyAlignment="1">
      <alignment vertical="center"/>
    </xf>
    <xf numFmtId="194" fontId="2" fillId="0" borderId="16" xfId="49" applyNumberFormat="1" applyFont="1" applyFill="1" applyBorder="1" applyAlignment="1">
      <alignment vertical="center"/>
    </xf>
    <xf numFmtId="192" fontId="3" fillId="0" borderId="16" xfId="49" applyNumberFormat="1" applyFont="1" applyFill="1" applyBorder="1" applyAlignment="1">
      <alignment vertical="center"/>
    </xf>
    <xf numFmtId="206" fontId="3" fillId="0" borderId="26" xfId="49" applyNumberFormat="1" applyFont="1" applyFill="1" applyBorder="1" applyAlignment="1">
      <alignment vertical="center"/>
    </xf>
    <xf numFmtId="194" fontId="2" fillId="0" borderId="11" xfId="49" applyNumberFormat="1" applyFont="1" applyFill="1" applyBorder="1" applyAlignment="1">
      <alignment vertical="center"/>
    </xf>
    <xf numFmtId="206" fontId="3" fillId="0" borderId="16" xfId="49" applyNumberFormat="1" applyFont="1" applyFill="1" applyBorder="1" applyAlignment="1">
      <alignment vertical="center"/>
    </xf>
    <xf numFmtId="192" fontId="2" fillId="0" borderId="16" xfId="49" applyNumberFormat="1" applyFont="1" applyFill="1" applyBorder="1" applyAlignment="1">
      <alignment horizontal="right" vertical="center"/>
    </xf>
    <xf numFmtId="206" fontId="3" fillId="0" borderId="15" xfId="49" applyNumberFormat="1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0" fontId="5" fillId="0" borderId="0" xfId="61" applyFont="1" applyFill="1" applyAlignment="1">
      <alignment horizontal="center" vertical="center"/>
      <protection/>
    </xf>
    <xf numFmtId="56" fontId="2" fillId="0" borderId="0" xfId="0" applyNumberFormat="1" applyFont="1" applyFill="1" applyAlignment="1">
      <alignment vertical="center"/>
    </xf>
    <xf numFmtId="0" fontId="3" fillId="0" borderId="0" xfId="61" applyFont="1" applyFill="1" applyBorder="1" applyAlignment="1">
      <alignment horizontal="distributed" vertical="center"/>
      <protection/>
    </xf>
    <xf numFmtId="38" fontId="2" fillId="0" borderId="12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right"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16" xfId="49" applyNumberFormat="1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187" fontId="3" fillId="0" borderId="0" xfId="61" applyNumberFormat="1" applyFont="1" applyFill="1" applyBorder="1" applyAlignment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38" fontId="4" fillId="0" borderId="12" xfId="49" applyFont="1" applyFill="1" applyBorder="1" applyAlignment="1">
      <alignment horizontal="center" vertical="center"/>
    </xf>
    <xf numFmtId="38" fontId="15" fillId="0" borderId="17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38" fontId="31" fillId="0" borderId="0" xfId="49" applyFont="1" applyFill="1" applyBorder="1" applyAlignment="1">
      <alignment horizontal="right" vertical="center"/>
    </xf>
    <xf numFmtId="49" fontId="2" fillId="0" borderId="11" xfId="61" applyNumberFormat="1" applyFont="1" applyFill="1" applyBorder="1" applyAlignment="1">
      <alignment horizontal="right" vertical="center"/>
      <protection/>
    </xf>
    <xf numFmtId="38" fontId="2" fillId="0" borderId="12" xfId="49" applyFont="1" applyFill="1" applyBorder="1" applyAlignment="1">
      <alignment horizontal="distributed" vertical="center" wrapText="1"/>
    </xf>
    <xf numFmtId="38" fontId="2" fillId="0" borderId="28" xfId="49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187" fontId="2" fillId="0" borderId="17" xfId="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184" fontId="15" fillId="0" borderId="16" xfId="49" applyNumberFormat="1" applyFont="1" applyFill="1" applyBorder="1" applyAlignment="1">
      <alignment vertical="center"/>
    </xf>
    <xf numFmtId="176" fontId="15" fillId="0" borderId="16" xfId="49" applyNumberFormat="1" applyFont="1" applyFill="1" applyBorder="1" applyAlignment="1">
      <alignment horizontal="right" vertical="center"/>
    </xf>
    <xf numFmtId="178" fontId="15" fillId="0" borderId="16" xfId="49" applyNumberFormat="1" applyFont="1" applyFill="1" applyBorder="1" applyAlignment="1">
      <alignment horizontal="right" vertical="center"/>
    </xf>
    <xf numFmtId="178" fontId="15" fillId="0" borderId="10" xfId="49" applyNumberFormat="1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/>
      <protection locked="0"/>
    </xf>
    <xf numFmtId="38" fontId="4" fillId="0" borderId="0" xfId="49" applyFont="1" applyFill="1" applyBorder="1" applyAlignment="1" applyProtection="1">
      <alignment/>
      <protection locked="0"/>
    </xf>
    <xf numFmtId="38" fontId="16" fillId="0" borderId="0" xfId="49" applyFont="1" applyFill="1" applyBorder="1" applyAlignment="1" applyProtection="1">
      <alignment/>
      <protection/>
    </xf>
    <xf numFmtId="38" fontId="16" fillId="0" borderId="17" xfId="49" applyFont="1" applyFill="1" applyBorder="1" applyAlignment="1" applyProtection="1">
      <alignment/>
      <protection/>
    </xf>
    <xf numFmtId="38" fontId="4" fillId="0" borderId="20" xfId="49" applyFont="1" applyFill="1" applyBorder="1" applyAlignment="1" applyProtection="1">
      <alignment/>
      <protection locked="0"/>
    </xf>
    <xf numFmtId="0" fontId="13" fillId="0" borderId="20" xfId="0" applyFont="1" applyFill="1" applyBorder="1" applyAlignment="1" applyProtection="1">
      <alignment/>
      <protection locked="0"/>
    </xf>
    <xf numFmtId="0" fontId="16" fillId="0" borderId="25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>
      <alignment/>
      <protection locked="0"/>
    </xf>
    <xf numFmtId="0" fontId="16" fillId="0" borderId="18" xfId="0" applyFont="1" applyFill="1" applyBorder="1" applyAlignment="1" applyProtection="1">
      <alignment/>
      <protection locked="0"/>
    </xf>
    <xf numFmtId="38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180" fontId="2" fillId="0" borderId="13" xfId="61" applyNumberFormat="1" applyFont="1" applyFill="1" applyBorder="1" applyAlignment="1">
      <alignment vertical="center"/>
      <protection/>
    </xf>
    <xf numFmtId="187" fontId="3" fillId="0" borderId="24" xfId="61" applyNumberFormat="1" applyFont="1" applyFill="1" applyBorder="1" applyAlignment="1">
      <alignment vertical="center"/>
      <protection/>
    </xf>
    <xf numFmtId="0" fontId="32" fillId="0" borderId="19" xfId="61" applyFont="1" applyFill="1" applyBorder="1" applyAlignment="1">
      <alignment vertical="center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6" xfId="61" applyFont="1" applyFill="1" applyBorder="1" applyAlignment="1">
      <alignment vertical="center"/>
      <protection/>
    </xf>
    <xf numFmtId="0" fontId="2" fillId="0" borderId="26" xfId="61" applyFont="1" applyFill="1" applyBorder="1" applyAlignment="1">
      <alignment vertical="center"/>
      <protection/>
    </xf>
    <xf numFmtId="180" fontId="2" fillId="0" borderId="16" xfId="61" applyNumberFormat="1" applyFont="1" applyFill="1" applyBorder="1" applyAlignment="1">
      <alignment vertical="center"/>
      <protection/>
    </xf>
    <xf numFmtId="215" fontId="2" fillId="0" borderId="16" xfId="61" applyNumberFormat="1" applyFont="1" applyFill="1" applyBorder="1" applyAlignment="1">
      <alignment vertical="center"/>
      <protection/>
    </xf>
    <xf numFmtId="215" fontId="2" fillId="0" borderId="16" xfId="61" applyNumberFormat="1" applyFont="1" applyFill="1" applyBorder="1" applyAlignment="1">
      <alignment horizontal="right" vertical="center"/>
      <protection/>
    </xf>
    <xf numFmtId="216" fontId="2" fillId="0" borderId="11" xfId="61" applyNumberFormat="1" applyFont="1" applyFill="1" applyBorder="1" applyAlignment="1">
      <alignment vertical="center"/>
      <protection/>
    </xf>
    <xf numFmtId="211" fontId="2" fillId="0" borderId="0" xfId="61" applyNumberFormat="1" applyFont="1" applyFill="1" applyBorder="1" applyAlignment="1">
      <alignment horizontal="right" vertical="center"/>
      <protection/>
    </xf>
    <xf numFmtId="188" fontId="2" fillId="0" borderId="11" xfId="61" applyNumberFormat="1" applyFont="1" applyFill="1" applyBorder="1" applyAlignment="1">
      <alignment horizontal="right" vertical="center"/>
      <protection/>
    </xf>
    <xf numFmtId="188" fontId="2" fillId="0" borderId="11" xfId="61" applyNumberFormat="1" applyFont="1" applyFill="1" applyBorder="1" applyAlignment="1">
      <alignment vertical="center"/>
      <protection/>
    </xf>
    <xf numFmtId="191" fontId="2" fillId="0" borderId="16" xfId="61" applyNumberFormat="1" applyFont="1" applyFill="1" applyBorder="1" applyAlignment="1">
      <alignment vertical="center"/>
      <protection/>
    </xf>
    <xf numFmtId="188" fontId="32" fillId="0" borderId="16" xfId="61" applyNumberFormat="1" applyFont="1" applyFill="1" applyBorder="1" applyAlignment="1">
      <alignment vertical="center"/>
      <protection/>
    </xf>
    <xf numFmtId="187" fontId="32" fillId="0" borderId="16" xfId="61" applyNumberFormat="1" applyFont="1" applyFill="1" applyBorder="1" applyAlignment="1">
      <alignment vertical="center"/>
      <protection/>
    </xf>
    <xf numFmtId="177" fontId="33" fillId="0" borderId="11" xfId="49" applyNumberFormat="1" applyFont="1" applyFill="1" applyBorder="1" applyAlignment="1">
      <alignment vertical="center"/>
    </xf>
    <xf numFmtId="177" fontId="33" fillId="0" borderId="13" xfId="49" applyNumberFormat="1" applyFont="1" applyFill="1" applyBorder="1" applyAlignment="1">
      <alignment vertical="center"/>
    </xf>
    <xf numFmtId="56" fontId="5" fillId="0" borderId="0" xfId="0" applyNumberFormat="1" applyFont="1" applyFill="1" applyAlignment="1">
      <alignment horizontal="right" vertical="center"/>
    </xf>
    <xf numFmtId="198" fontId="37" fillId="0" borderId="16" xfId="62" applyNumberFormat="1" applyFont="1" applyFill="1" applyBorder="1" applyAlignment="1">
      <alignment vertical="center"/>
      <protection/>
    </xf>
    <xf numFmtId="49" fontId="3" fillId="0" borderId="20" xfId="62" applyNumberFormat="1" applyFont="1" applyFill="1" applyBorder="1" applyAlignment="1">
      <alignment horizontal="distributed" vertical="center" wrapText="1"/>
      <protection/>
    </xf>
    <xf numFmtId="49" fontId="25" fillId="0" borderId="0" xfId="62" applyNumberFormat="1" applyFont="1" applyFill="1" applyBorder="1" applyAlignment="1">
      <alignment horizontal="distributed" vertical="center"/>
      <protection/>
    </xf>
    <xf numFmtId="49" fontId="34" fillId="0" borderId="0" xfId="62" applyNumberFormat="1" applyFont="1" applyFill="1" applyBorder="1" applyAlignment="1">
      <alignment horizontal="distributed" vertical="center"/>
      <protection/>
    </xf>
    <xf numFmtId="49" fontId="25" fillId="0" borderId="0" xfId="62" applyNumberFormat="1" applyFont="1" applyFill="1" applyBorder="1" applyAlignment="1">
      <alignment horizontal="distributed" vertical="center" shrinkToFit="1"/>
      <protection/>
    </xf>
    <xf numFmtId="49" fontId="35" fillId="0" borderId="0" xfId="62" applyNumberFormat="1" applyFont="1" applyFill="1" applyBorder="1" applyAlignment="1">
      <alignment horizontal="center" vertical="center" shrinkToFit="1"/>
      <protection/>
    </xf>
    <xf numFmtId="49" fontId="34" fillId="0" borderId="0" xfId="62" applyNumberFormat="1" applyFont="1" applyFill="1" applyBorder="1" applyAlignment="1">
      <alignment horizontal="center" vertical="center" shrinkToFit="1"/>
      <protection/>
    </xf>
    <xf numFmtId="49" fontId="36" fillId="0" borderId="0" xfId="62" applyNumberFormat="1" applyFont="1" applyFill="1" applyBorder="1" applyAlignment="1">
      <alignment horizontal="center" vertical="center" shrinkToFit="1"/>
      <protection/>
    </xf>
    <xf numFmtId="49" fontId="25" fillId="0" borderId="12" xfId="62" applyNumberFormat="1" applyFont="1" applyFill="1" applyBorder="1" applyAlignment="1">
      <alignment horizontal="distributed" vertical="center"/>
      <protection/>
    </xf>
    <xf numFmtId="49" fontId="25" fillId="0" borderId="18" xfId="62" applyNumberFormat="1" applyFont="1" applyFill="1" applyBorder="1" applyAlignment="1">
      <alignment horizontal="distributed" vertical="center"/>
      <protection/>
    </xf>
    <xf numFmtId="0" fontId="2" fillId="0" borderId="11" xfId="0" applyFont="1" applyFill="1" applyBorder="1" applyAlignment="1">
      <alignment vertical="center"/>
    </xf>
    <xf numFmtId="0" fontId="4" fillId="0" borderId="10" xfId="62" applyNumberFormat="1" applyFont="1" applyFill="1" applyBorder="1" applyAlignment="1">
      <alignment horizontal="distributed" vertical="center"/>
      <protection/>
    </xf>
    <xf numFmtId="0" fontId="2" fillId="0" borderId="33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49" fontId="2" fillId="0" borderId="33" xfId="61" applyNumberFormat="1" applyFont="1" applyFill="1" applyBorder="1" applyAlignment="1">
      <alignment horizontal="right" vertical="center"/>
      <protection/>
    </xf>
    <xf numFmtId="187" fontId="2" fillId="0" borderId="10" xfId="61" applyNumberFormat="1" applyFill="1" applyBorder="1" applyAlignment="1">
      <alignment vertical="center"/>
      <protection/>
    </xf>
    <xf numFmtId="180" fontId="0" fillId="0" borderId="0" xfId="49" applyNumberFormat="1" applyFont="1" applyFill="1" applyAlignment="1">
      <alignment horizontal="right" vertical="center"/>
    </xf>
    <xf numFmtId="176" fontId="0" fillId="0" borderId="11" xfId="49" applyNumberFormat="1" applyFont="1" applyFill="1" applyBorder="1" applyAlignment="1">
      <alignment vertical="center"/>
    </xf>
    <xf numFmtId="180" fontId="15" fillId="0" borderId="19" xfId="49" applyNumberFormat="1" applyFont="1" applyFill="1" applyBorder="1" applyAlignment="1">
      <alignment horizontal="right" vertical="center"/>
    </xf>
    <xf numFmtId="176" fontId="15" fillId="0" borderId="13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8" fontId="0" fillId="0" borderId="11" xfId="49" applyNumberFormat="1" applyFont="1" applyFill="1" applyBorder="1" applyAlignment="1">
      <alignment vertical="center"/>
    </xf>
    <xf numFmtId="183" fontId="15" fillId="0" borderId="11" xfId="49" applyNumberFormat="1" applyFont="1" applyFill="1" applyBorder="1" applyAlignment="1">
      <alignment vertical="center"/>
    </xf>
    <xf numFmtId="178" fontId="15" fillId="0" borderId="13" xfId="49" applyNumberFormat="1" applyFont="1" applyFill="1" applyBorder="1" applyAlignment="1">
      <alignment vertical="center"/>
    </xf>
    <xf numFmtId="183" fontId="15" fillId="0" borderId="13" xfId="49" applyNumberFormat="1" applyFont="1" applyFill="1" applyBorder="1" applyAlignment="1">
      <alignment vertical="center"/>
    </xf>
    <xf numFmtId="180" fontId="0" fillId="0" borderId="11" xfId="49" applyNumberFormat="1" applyFont="1" applyFill="1" applyBorder="1" applyAlignment="1">
      <alignment vertical="center"/>
    </xf>
    <xf numFmtId="180" fontId="15" fillId="0" borderId="0" xfId="49" applyNumberFormat="1" applyFont="1" applyFill="1" applyBorder="1" applyAlignment="1">
      <alignment horizontal="right" vertical="center"/>
    </xf>
    <xf numFmtId="180" fontId="15" fillId="0" borderId="17" xfId="49" applyNumberFormat="1" applyFont="1" applyFill="1" applyBorder="1" applyAlignment="1">
      <alignment horizontal="right" vertical="center"/>
    </xf>
    <xf numFmtId="184" fontId="15" fillId="0" borderId="19" xfId="49" applyNumberFormat="1" applyFont="1" applyFill="1" applyBorder="1" applyAlignment="1">
      <alignment horizontal="right" vertical="center"/>
    </xf>
    <xf numFmtId="180" fontId="0" fillId="0" borderId="12" xfId="49" applyNumberFormat="1" applyFont="1" applyFill="1" applyBorder="1" applyAlignment="1">
      <alignment vertical="center"/>
    </xf>
    <xf numFmtId="180" fontId="15" fillId="0" borderId="18" xfId="49" applyNumberFormat="1" applyFont="1" applyFill="1" applyBorder="1" applyAlignment="1">
      <alignment vertical="center"/>
    </xf>
    <xf numFmtId="184" fontId="15" fillId="0" borderId="13" xfId="49" applyNumberFormat="1" applyFont="1" applyFill="1" applyBorder="1" applyAlignment="1">
      <alignment vertical="center"/>
    </xf>
    <xf numFmtId="180" fontId="15" fillId="0" borderId="13" xfId="49" applyNumberFormat="1" applyFont="1" applyFill="1" applyBorder="1" applyAlignment="1">
      <alignment vertical="center"/>
    </xf>
    <xf numFmtId="184" fontId="15" fillId="0" borderId="13" xfId="49" applyNumberFormat="1" applyFont="1" applyFill="1" applyBorder="1" applyAlignment="1">
      <alignment horizontal="right" vertical="center"/>
    </xf>
    <xf numFmtId="178" fontId="38" fillId="0" borderId="11" xfId="49" applyNumberFormat="1" applyFont="1" applyFill="1" applyBorder="1" applyAlignment="1">
      <alignment vertical="center"/>
    </xf>
    <xf numFmtId="178" fontId="38" fillId="0" borderId="16" xfId="49" applyNumberFormat="1" applyFont="1" applyFill="1" applyBorder="1" applyAlignment="1">
      <alignment vertical="center"/>
    </xf>
    <xf numFmtId="178" fontId="38" fillId="0" borderId="13" xfId="49" applyNumberFormat="1" applyFont="1" applyFill="1" applyBorder="1" applyAlignment="1">
      <alignment vertical="center"/>
    </xf>
    <xf numFmtId="178" fontId="38" fillId="0" borderId="19" xfId="49" applyNumberFormat="1" applyFont="1" applyFill="1" applyBorder="1" applyAlignment="1">
      <alignment vertical="center"/>
    </xf>
    <xf numFmtId="176" fontId="18" fillId="0" borderId="16" xfId="49" applyNumberFormat="1" applyFont="1" applyFill="1" applyBorder="1" applyAlignment="1">
      <alignment horizontal="right" vertical="center"/>
    </xf>
    <xf numFmtId="178" fontId="18" fillId="0" borderId="16" xfId="49" applyNumberFormat="1" applyFont="1" applyFill="1" applyBorder="1" applyAlignment="1">
      <alignment horizontal="right" vertical="center"/>
    </xf>
    <xf numFmtId="178" fontId="15" fillId="0" borderId="16" xfId="49" applyNumberFormat="1" applyFont="1" applyFill="1" applyBorder="1" applyAlignment="1">
      <alignment horizontal="center" vertical="center"/>
    </xf>
    <xf numFmtId="178" fontId="15" fillId="0" borderId="19" xfId="49" applyNumberFormat="1" applyFont="1" applyFill="1" applyBorder="1" applyAlignment="1">
      <alignment horizontal="center" vertical="center"/>
    </xf>
    <xf numFmtId="178" fontId="0" fillId="0" borderId="16" xfId="49" applyNumberFormat="1" applyFont="1" applyFill="1" applyBorder="1" applyAlignment="1">
      <alignment horizontal="center" vertical="center"/>
    </xf>
    <xf numFmtId="177" fontId="0" fillId="0" borderId="13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horizontal="right" vertical="center"/>
    </xf>
    <xf numFmtId="176" fontId="3" fillId="0" borderId="11" xfId="49" applyNumberFormat="1" applyFont="1" applyFill="1" applyBorder="1" applyAlignment="1">
      <alignment horizontal="right" vertical="center"/>
    </xf>
    <xf numFmtId="176" fontId="3" fillId="0" borderId="16" xfId="49" applyNumberFormat="1" applyFont="1" applyFill="1" applyBorder="1" applyAlignment="1">
      <alignment horizontal="right" vertical="center"/>
    </xf>
    <xf numFmtId="176" fontId="2" fillId="0" borderId="16" xfId="49" applyNumberFormat="1" applyFont="1" applyFill="1" applyBorder="1" applyAlignment="1">
      <alignment vertical="center"/>
    </xf>
    <xf numFmtId="176" fontId="2" fillId="0" borderId="19" xfId="49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213" fontId="2" fillId="0" borderId="11" xfId="0" applyNumberFormat="1" applyFont="1" applyFill="1" applyBorder="1" applyAlignment="1">
      <alignment vertical="center"/>
    </xf>
    <xf numFmtId="38" fontId="3" fillId="0" borderId="12" xfId="49" applyFont="1" applyFill="1" applyBorder="1" applyAlignment="1">
      <alignment horizontal="center" vertical="center"/>
    </xf>
    <xf numFmtId="180" fontId="2" fillId="0" borderId="10" xfId="61" applyNumberFormat="1" applyFont="1" applyFill="1" applyBorder="1" applyAlignment="1">
      <alignment horizontal="distributed" vertical="center"/>
      <protection/>
    </xf>
    <xf numFmtId="180" fontId="0" fillId="0" borderId="11" xfId="61" applyNumberFormat="1" applyFont="1" applyFill="1" applyBorder="1" applyAlignment="1">
      <alignment vertical="center"/>
      <protection/>
    </xf>
    <xf numFmtId="180" fontId="4" fillId="0" borderId="20" xfId="61" applyNumberFormat="1" applyFont="1" applyFill="1" applyBorder="1" applyAlignment="1">
      <alignment vertical="center"/>
      <protection/>
    </xf>
    <xf numFmtId="180" fontId="4" fillId="0" borderId="0" xfId="61" applyNumberFormat="1" applyFont="1" applyFill="1" applyAlignment="1">
      <alignment vertical="center"/>
      <protection/>
    </xf>
    <xf numFmtId="38" fontId="4" fillId="0" borderId="11" xfId="49" applyFont="1" applyFill="1" applyBorder="1" applyAlignment="1" applyProtection="1">
      <alignment horizontal="right"/>
      <protection locked="0"/>
    </xf>
    <xf numFmtId="38" fontId="4" fillId="0" borderId="13" xfId="49" applyFont="1" applyFill="1" applyBorder="1" applyAlignment="1" applyProtection="1">
      <alignment horizontal="right"/>
      <protection locked="0"/>
    </xf>
    <xf numFmtId="38" fontId="16" fillId="0" borderId="19" xfId="49" applyFont="1" applyFill="1" applyBorder="1" applyAlignment="1" applyProtection="1">
      <alignment/>
      <protection locked="0"/>
    </xf>
    <xf numFmtId="38" fontId="2" fillId="0" borderId="15" xfId="49" applyFont="1" applyFill="1" applyBorder="1" applyAlignment="1">
      <alignment horizontal="distributed" vertical="distributed" wrapText="1"/>
    </xf>
    <xf numFmtId="38" fontId="2" fillId="0" borderId="14" xfId="49" applyFont="1" applyFill="1" applyBorder="1" applyAlignment="1">
      <alignment horizontal="distributed" vertical="distributed" wrapText="1"/>
    </xf>
    <xf numFmtId="188" fontId="2" fillId="0" borderId="2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0" fontId="2" fillId="0" borderId="13" xfId="61" applyNumberFormat="1" applyFont="1" applyFill="1" applyBorder="1" applyAlignment="1">
      <alignment horizontal="right" vertical="center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187" fontId="2" fillId="0" borderId="15" xfId="61" applyNumberFormat="1" applyFill="1" applyBorder="1" applyAlignment="1">
      <alignment horizontal="right" vertical="center"/>
      <protection/>
    </xf>
    <xf numFmtId="187" fontId="2" fillId="0" borderId="10" xfId="61" applyNumberFormat="1" applyFill="1" applyBorder="1" applyAlignment="1">
      <alignment horizontal="right" vertical="center"/>
      <protection/>
    </xf>
    <xf numFmtId="187" fontId="2" fillId="0" borderId="14" xfId="61" applyNumberFormat="1" applyFill="1" applyBorder="1" applyAlignment="1">
      <alignment horizontal="right" vertical="center"/>
      <protection/>
    </xf>
    <xf numFmtId="180" fontId="2" fillId="0" borderId="15" xfId="61" applyNumberFormat="1" applyFont="1" applyFill="1" applyBorder="1" applyAlignment="1">
      <alignment horizontal="right" vertical="center"/>
      <protection/>
    </xf>
    <xf numFmtId="180" fontId="2" fillId="0" borderId="14" xfId="61" applyNumberFormat="1" applyFont="1" applyFill="1" applyBorder="1" applyAlignment="1">
      <alignment horizontal="right" vertical="center"/>
      <protection/>
    </xf>
    <xf numFmtId="213" fontId="2" fillId="0" borderId="12" xfId="0" applyNumberFormat="1" applyFont="1" applyFill="1" applyBorder="1" applyAlignment="1">
      <alignment horizontal="right" vertical="center"/>
    </xf>
    <xf numFmtId="0" fontId="13" fillId="0" borderId="0" xfId="61" applyFont="1" applyFill="1" applyAlignment="1">
      <alignment vertical="center"/>
      <protection/>
    </xf>
    <xf numFmtId="191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10" fillId="0" borderId="15" xfId="62" applyNumberFormat="1" applyFont="1" applyFill="1" applyBorder="1" applyAlignment="1">
      <alignment horizontal="distributed" vertical="center"/>
      <protection/>
    </xf>
    <xf numFmtId="178" fontId="15" fillId="0" borderId="15" xfId="49" applyNumberFormat="1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18" xfId="0" applyNumberFormat="1" applyFont="1" applyFill="1" applyBorder="1" applyAlignment="1">
      <alignment vertical="center"/>
    </xf>
    <xf numFmtId="213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204" fontId="3" fillId="0" borderId="26" xfId="49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right" vertical="center"/>
    </xf>
    <xf numFmtId="0" fontId="10" fillId="0" borderId="14" xfId="62" applyNumberFormat="1" applyFont="1" applyFill="1" applyBorder="1" applyAlignment="1">
      <alignment horizontal="distributed" vertical="center"/>
      <protection/>
    </xf>
    <xf numFmtId="207" fontId="15" fillId="0" borderId="11" xfId="62" applyNumberFormat="1" applyFont="1" applyFill="1" applyBorder="1" applyAlignment="1" quotePrefix="1">
      <alignment horizontal="right" vertical="center"/>
      <protection/>
    </xf>
    <xf numFmtId="208" fontId="15" fillId="0" borderId="11" xfId="62" applyNumberFormat="1" applyFont="1" applyFill="1" applyBorder="1" applyAlignment="1" quotePrefix="1">
      <alignment horizontal="right" vertical="center"/>
      <protection/>
    </xf>
    <xf numFmtId="208" fontId="15" fillId="0" borderId="11" xfId="62" applyNumberFormat="1" applyFont="1" applyFill="1" applyBorder="1" applyAlignment="1">
      <alignment horizontal="right" vertical="center"/>
      <protection/>
    </xf>
    <xf numFmtId="207" fontId="15" fillId="0" borderId="16" xfId="62" applyNumberFormat="1" applyFont="1" applyFill="1" applyBorder="1" applyAlignment="1" quotePrefix="1">
      <alignment horizontal="right" vertical="center"/>
      <protection/>
    </xf>
    <xf numFmtId="207" fontId="15" fillId="0" borderId="12" xfId="62" applyNumberFormat="1" applyFont="1" applyFill="1" applyBorder="1" applyAlignment="1" quotePrefix="1">
      <alignment horizontal="right" vertical="center"/>
      <protection/>
    </xf>
    <xf numFmtId="207" fontId="15" fillId="0" borderId="11" xfId="62" applyNumberFormat="1" applyFont="1" applyFill="1" applyBorder="1" applyAlignment="1">
      <alignment horizontal="right" vertical="center"/>
      <protection/>
    </xf>
    <xf numFmtId="209" fontId="15" fillId="0" borderId="11" xfId="62" applyNumberFormat="1" applyFont="1" applyFill="1" applyBorder="1" applyAlignment="1" quotePrefix="1">
      <alignment horizontal="right" vertical="center"/>
      <protection/>
    </xf>
    <xf numFmtId="207" fontId="15" fillId="0" borderId="16" xfId="62" applyNumberFormat="1" applyFont="1" applyFill="1" applyBorder="1" applyAlignment="1">
      <alignment horizontal="right" vertical="center"/>
      <protection/>
    </xf>
    <xf numFmtId="207" fontId="15" fillId="0" borderId="12" xfId="62" applyNumberFormat="1" applyFont="1" applyFill="1" applyBorder="1" applyAlignment="1">
      <alignment horizontal="right" vertical="center"/>
      <protection/>
    </xf>
    <xf numFmtId="209" fontId="15" fillId="0" borderId="11" xfId="62" applyNumberFormat="1" applyFont="1" applyFill="1" applyBorder="1" applyAlignment="1">
      <alignment horizontal="right" vertical="center"/>
      <protection/>
    </xf>
    <xf numFmtId="210" fontId="15" fillId="0" borderId="11" xfId="62" applyNumberFormat="1" applyFont="1" applyFill="1" applyBorder="1" applyAlignment="1">
      <alignment horizontal="right" vertical="center"/>
      <protection/>
    </xf>
    <xf numFmtId="209" fontId="15" fillId="0" borderId="16" xfId="62" applyNumberFormat="1" applyFont="1" applyFill="1" applyBorder="1" applyAlignment="1">
      <alignment horizontal="right" vertical="center"/>
      <protection/>
    </xf>
    <xf numFmtId="0" fontId="15" fillId="0" borderId="11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207" fontId="15" fillId="0" borderId="13" xfId="62" applyNumberFormat="1" applyFont="1" applyFill="1" applyBorder="1" applyAlignment="1" quotePrefix="1">
      <alignment horizontal="right" vertical="center"/>
      <protection/>
    </xf>
    <xf numFmtId="208" fontId="15" fillId="0" borderId="13" xfId="62" applyNumberFormat="1" applyFont="1" applyFill="1" applyBorder="1" applyAlignment="1" quotePrefix="1">
      <alignment horizontal="right" vertical="center"/>
      <protection/>
    </xf>
    <xf numFmtId="209" fontId="15" fillId="0" borderId="13" xfId="62" applyNumberFormat="1" applyFont="1" applyFill="1" applyBorder="1" applyAlignment="1" quotePrefix="1">
      <alignment horizontal="right" vertical="center"/>
      <protection/>
    </xf>
    <xf numFmtId="207" fontId="15" fillId="0" borderId="19" xfId="62" applyNumberFormat="1" applyFont="1" applyFill="1" applyBorder="1" applyAlignment="1" quotePrefix="1">
      <alignment horizontal="right" vertical="center"/>
      <protection/>
    </xf>
    <xf numFmtId="207" fontId="15" fillId="0" borderId="18" xfId="62" applyNumberFormat="1" applyFont="1" applyFill="1" applyBorder="1" applyAlignment="1" quotePrefix="1">
      <alignment horizontal="right" vertical="center"/>
      <protection/>
    </xf>
    <xf numFmtId="207" fontId="15" fillId="0" borderId="13" xfId="62" applyNumberFormat="1" applyFont="1" applyFill="1" applyBorder="1" applyAlignment="1">
      <alignment horizontal="right" vertical="center"/>
      <protection/>
    </xf>
    <xf numFmtId="209" fontId="15" fillId="0" borderId="19" xfId="62" applyNumberFormat="1" applyFont="1" applyFill="1" applyBorder="1" applyAlignment="1" quotePrefix="1">
      <alignment horizontal="right" vertical="center"/>
      <protection/>
    </xf>
    <xf numFmtId="199" fontId="39" fillId="0" borderId="24" xfId="62" applyNumberFormat="1" applyFont="1" applyFill="1" applyBorder="1" applyAlignment="1">
      <alignment horizontal="right" vertical="center"/>
      <protection/>
    </xf>
    <xf numFmtId="199" fontId="39" fillId="0" borderId="26" xfId="62" applyNumberFormat="1" applyFont="1" applyFill="1" applyBorder="1" applyAlignment="1">
      <alignment horizontal="right" vertical="center"/>
      <protection/>
    </xf>
    <xf numFmtId="199" fontId="39" fillId="0" borderId="20" xfId="62" applyNumberFormat="1" applyFont="1" applyFill="1" applyBorder="1" applyAlignment="1">
      <alignment horizontal="right" vertical="center"/>
      <protection/>
    </xf>
    <xf numFmtId="49" fontId="5" fillId="0" borderId="0" xfId="49" applyNumberFormat="1" applyFont="1" applyFill="1" applyAlignment="1">
      <alignment vertical="center"/>
    </xf>
    <xf numFmtId="178" fontId="15" fillId="0" borderId="10" xfId="49" applyNumberFormat="1" applyFont="1" applyFill="1" applyBorder="1" applyAlignment="1">
      <alignment horizontal="center" vertical="center"/>
    </xf>
    <xf numFmtId="178" fontId="15" fillId="0" borderId="10" xfId="49" applyNumberFormat="1" applyFont="1" applyFill="1" applyBorder="1" applyAlignment="1">
      <alignment horizontal="center" vertical="center" wrapText="1"/>
    </xf>
    <xf numFmtId="178" fontId="15" fillId="0" borderId="14" xfId="49" applyNumberFormat="1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0" fontId="16" fillId="0" borderId="17" xfId="6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213" fontId="4" fillId="0" borderId="10" xfId="0" applyNumberFormat="1" applyFont="1" applyFill="1" applyBorder="1" applyAlignment="1">
      <alignment horizontal="distributed" vertical="center" wrapText="1"/>
    </xf>
    <xf numFmtId="213" fontId="4" fillId="0" borderId="1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distributed" vertical="distributed"/>
    </xf>
    <xf numFmtId="38" fontId="3" fillId="0" borderId="12" xfId="49" applyFont="1" applyFill="1" applyBorder="1" applyAlignment="1">
      <alignment horizontal="distributed" vertical="distributed"/>
    </xf>
    <xf numFmtId="38" fontId="3" fillId="0" borderId="33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3" fillId="0" borderId="20" xfId="49" applyFont="1" applyFill="1" applyBorder="1" applyAlignment="1">
      <alignment horizontal="distributed" vertical="center"/>
    </xf>
    <xf numFmtId="38" fontId="3" fillId="0" borderId="25" xfId="49" applyFont="1" applyFill="1" applyBorder="1" applyAlignment="1">
      <alignment horizontal="distributed" vertical="center"/>
    </xf>
    <xf numFmtId="38" fontId="3" fillId="0" borderId="17" xfId="49" applyFont="1" applyFill="1" applyBorder="1" applyAlignment="1">
      <alignment horizontal="distributed" vertical="center"/>
    </xf>
    <xf numFmtId="38" fontId="3" fillId="0" borderId="0" xfId="49" applyFont="1" applyFill="1" applyAlignment="1">
      <alignment horizontal="distributed"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2" fillId="0" borderId="14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distributed" vertical="center" wrapText="1"/>
    </xf>
    <xf numFmtId="38" fontId="2" fillId="0" borderId="15" xfId="49" applyFont="1" applyFill="1" applyBorder="1" applyAlignment="1">
      <alignment horizontal="distributed" vertical="center" wrapText="1"/>
    </xf>
    <xf numFmtId="38" fontId="2" fillId="0" borderId="15" xfId="49" applyFont="1" applyFill="1" applyBorder="1" applyAlignment="1">
      <alignment horizontal="distributed" vertical="center"/>
    </xf>
    <xf numFmtId="56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3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176" fontId="2" fillId="0" borderId="29" xfId="49" applyNumberFormat="1" applyFont="1" applyFill="1" applyBorder="1" applyAlignment="1">
      <alignment horizontal="right" vertical="center"/>
    </xf>
    <xf numFmtId="176" fontId="2" fillId="0" borderId="13" xfId="49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182" fontId="2" fillId="0" borderId="30" xfId="49" applyNumberFormat="1" applyFont="1" applyFill="1" applyBorder="1" applyAlignment="1">
      <alignment horizontal="right" vertical="center"/>
    </xf>
    <xf numFmtId="182" fontId="2" fillId="0" borderId="19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" xfId="62" applyNumberFormat="1" applyFont="1" applyFill="1" applyBorder="1" applyAlignment="1">
      <alignment horizontal="distributed" vertical="center" wrapText="1"/>
      <protection/>
    </xf>
    <xf numFmtId="0" fontId="4" fillId="0" borderId="10" xfId="62" applyNumberFormat="1" applyFont="1" applyFill="1" applyBorder="1" applyAlignment="1">
      <alignment horizontal="distributed" vertical="center"/>
      <protection/>
    </xf>
    <xf numFmtId="0" fontId="10" fillId="0" borderId="15" xfId="62" applyNumberFormat="1" applyFont="1" applyFill="1" applyBorder="1" applyAlignment="1">
      <alignment horizontal="center" vertical="center"/>
      <protection/>
    </xf>
    <xf numFmtId="0" fontId="10" fillId="0" borderId="33" xfId="62" applyNumberFormat="1" applyFont="1" applyFill="1" applyBorder="1" applyAlignment="1">
      <alignment horizontal="center" vertical="center"/>
      <protection/>
    </xf>
    <xf numFmtId="0" fontId="10" fillId="0" borderId="10" xfId="62" applyNumberFormat="1" applyFont="1" applyFill="1" applyBorder="1" applyAlignment="1">
      <alignment horizontal="distributed" vertical="center" wrapText="1"/>
      <protection/>
    </xf>
    <xf numFmtId="0" fontId="10" fillId="0" borderId="10" xfId="62" applyNumberFormat="1" applyFont="1" applyFill="1" applyBorder="1" applyAlignment="1">
      <alignment horizontal="distributed" vertical="center"/>
      <protection/>
    </xf>
    <xf numFmtId="0" fontId="10" fillId="0" borderId="24" xfId="62" applyNumberFormat="1" applyFont="1" applyFill="1" applyBorder="1" applyAlignment="1">
      <alignment horizontal="distributed" vertical="center"/>
      <protection/>
    </xf>
    <xf numFmtId="0" fontId="10" fillId="0" borderId="13" xfId="62" applyNumberFormat="1" applyFont="1" applyFill="1" applyBorder="1" applyAlignment="1">
      <alignment horizontal="distributed" vertical="center"/>
      <protection/>
    </xf>
    <xf numFmtId="0" fontId="10" fillId="0" borderId="15" xfId="62" applyNumberFormat="1" applyFont="1" applyFill="1" applyBorder="1" applyAlignment="1">
      <alignment horizontal="distributed" vertical="center" wrapText="1"/>
      <protection/>
    </xf>
    <xf numFmtId="0" fontId="10" fillId="0" borderId="15" xfId="62" applyNumberFormat="1" applyFont="1" applyFill="1" applyBorder="1" applyAlignment="1">
      <alignment horizontal="distributed" vertical="center"/>
      <protection/>
    </xf>
    <xf numFmtId="49" fontId="10" fillId="0" borderId="10" xfId="62" applyNumberFormat="1" applyFont="1" applyFill="1" applyBorder="1" applyAlignment="1">
      <alignment horizontal="distributed" vertical="center"/>
      <protection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49" fontId="4" fillId="0" borderId="10" xfId="62" applyNumberFormat="1" applyFont="1" applyFill="1" applyBorder="1" applyAlignment="1">
      <alignment horizontal="distributed" vertical="center"/>
      <protection/>
    </xf>
    <xf numFmtId="0" fontId="10" fillId="0" borderId="33" xfId="62" applyNumberFormat="1" applyFont="1" applyFill="1" applyBorder="1" applyAlignment="1">
      <alignment horizontal="left" vertical="center"/>
      <protection/>
    </xf>
    <xf numFmtId="0" fontId="10" fillId="0" borderId="14" xfId="62" applyNumberFormat="1" applyFont="1" applyFill="1" applyBorder="1" applyAlignment="1">
      <alignment horizontal="left" vertical="center"/>
      <protection/>
    </xf>
    <xf numFmtId="56" fontId="40" fillId="0" borderId="0" xfId="0" applyNumberFormat="1" applyFont="1" applyFill="1" applyAlignment="1">
      <alignment horizontal="right" vertical="center"/>
    </xf>
    <xf numFmtId="0" fontId="40" fillId="0" borderId="0" xfId="0" applyFont="1" applyFill="1" applyAlignment="1">
      <alignment horizontal="left" vertical="center"/>
    </xf>
    <xf numFmtId="0" fontId="4" fillId="0" borderId="24" xfId="62" applyNumberFormat="1" applyFont="1" applyFill="1" applyBorder="1" applyAlignment="1">
      <alignment horizontal="distributed" vertical="center"/>
      <protection/>
    </xf>
    <xf numFmtId="0" fontId="4" fillId="0" borderId="13" xfId="62" applyNumberFormat="1" applyFont="1" applyFill="1" applyBorder="1" applyAlignment="1">
      <alignment horizontal="distributed" vertical="center"/>
      <protection/>
    </xf>
    <xf numFmtId="0" fontId="2" fillId="0" borderId="0" xfId="61" applyFill="1" applyAlignment="1">
      <alignment horizontal="distributed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distributed" vertical="center"/>
      <protection/>
    </xf>
    <xf numFmtId="0" fontId="2" fillId="0" borderId="13" xfId="61" applyFont="1" applyFill="1" applyBorder="1" applyAlignment="1">
      <alignment horizontal="distributed" vertical="center"/>
      <protection/>
    </xf>
    <xf numFmtId="0" fontId="11" fillId="0" borderId="0" xfId="61" applyFont="1" applyFill="1" applyAlignment="1">
      <alignment horizontal="distributed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horizontal="distributed" vertical="center"/>
      <protection/>
    </xf>
    <xf numFmtId="49" fontId="11" fillId="0" borderId="15" xfId="62" applyNumberFormat="1" applyFont="1" applyFill="1" applyBorder="1" applyAlignment="1">
      <alignment horizontal="distributed" vertical="center"/>
      <protection/>
    </xf>
    <xf numFmtId="49" fontId="11" fillId="0" borderId="14" xfId="62" applyNumberFormat="1" applyFont="1" applyFill="1" applyBorder="1" applyAlignment="1">
      <alignment horizontal="distributed" vertical="center" wrapText="1"/>
      <protection/>
    </xf>
    <xf numFmtId="49" fontId="11" fillId="0" borderId="14" xfId="62" applyNumberFormat="1" applyFont="1" applyFill="1" applyBorder="1" applyAlignment="1">
      <alignment horizontal="distributed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7" xfId="61" applyFont="1" applyFill="1" applyBorder="1" applyAlignment="1">
      <alignment horizontal="left" vertical="center"/>
      <protection/>
    </xf>
    <xf numFmtId="49" fontId="20" fillId="0" borderId="10" xfId="62" applyNumberFormat="1" applyFont="1" applyFill="1" applyBorder="1" applyAlignment="1">
      <alignment horizontal="distributed" vertical="center" wrapText="1"/>
      <protection/>
    </xf>
    <xf numFmtId="49" fontId="20" fillId="0" borderId="10" xfId="62" applyNumberFormat="1" applyFont="1" applyFill="1" applyBorder="1" applyAlignment="1">
      <alignment horizontal="distributed" vertical="center"/>
      <protection/>
    </xf>
    <xf numFmtId="49" fontId="11" fillId="0" borderId="10" xfId="62" applyNumberFormat="1" applyFont="1" applyFill="1" applyBorder="1" applyAlignment="1">
      <alignment horizontal="distributed" vertical="center" wrapText="1"/>
      <protection/>
    </xf>
    <xf numFmtId="49" fontId="20" fillId="0" borderId="24" xfId="62" applyNumberFormat="1" applyFont="1" applyFill="1" applyBorder="1" applyAlignment="1">
      <alignment horizontal="distributed" vertical="center" wrapText="1"/>
      <protection/>
    </xf>
    <xf numFmtId="49" fontId="20" fillId="0" borderId="13" xfId="62" applyNumberFormat="1" applyFont="1" applyFill="1" applyBorder="1" applyAlignment="1">
      <alignment horizontal="distributed" vertical="center"/>
      <protection/>
    </xf>
    <xf numFmtId="0" fontId="13" fillId="0" borderId="0" xfId="61" applyFont="1" applyFill="1" applyAlignment="1">
      <alignment horizontal="left" vertical="center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2" fillId="0" borderId="12" xfId="61" applyFill="1" applyBorder="1" applyAlignment="1">
      <alignment horizontal="center" vertical="center"/>
      <protection/>
    </xf>
    <xf numFmtId="0" fontId="2" fillId="0" borderId="18" xfId="6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8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49" fontId="10" fillId="0" borderId="10" xfId="62" applyNumberFormat="1" applyFont="1" applyFill="1" applyBorder="1" applyAlignment="1">
      <alignment horizontal="distributed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8" fontId="5" fillId="0" borderId="0" xfId="49" applyNumberFormat="1" applyFont="1" applyFill="1" applyAlignment="1">
      <alignment horizontal="distributed" vertical="center"/>
    </xf>
    <xf numFmtId="178" fontId="15" fillId="0" borderId="10" xfId="49" applyNumberFormat="1" applyFont="1" applyFill="1" applyBorder="1" applyAlignment="1">
      <alignment horizontal="distributed" vertical="center"/>
    </xf>
    <xf numFmtId="178" fontId="15" fillId="0" borderId="33" xfId="49" applyNumberFormat="1" applyFont="1" applyFill="1" applyBorder="1" applyAlignment="1">
      <alignment horizontal="distributed" vertical="center"/>
    </xf>
    <xf numFmtId="178" fontId="15" fillId="0" borderId="14" xfId="49" applyNumberFormat="1" applyFont="1" applyFill="1" applyBorder="1" applyAlignment="1">
      <alignment horizontal="distributed" vertical="center"/>
    </xf>
    <xf numFmtId="178" fontId="15" fillId="0" borderId="15" xfId="49" applyNumberFormat="1" applyFont="1" applyFill="1" applyBorder="1" applyAlignment="1">
      <alignment horizontal="distributed" vertical="center"/>
    </xf>
    <xf numFmtId="178" fontId="4" fillId="0" borderId="17" xfId="49" applyNumberFormat="1" applyFont="1" applyFill="1" applyBorder="1" applyAlignment="1">
      <alignment horizontal="right" vertical="center"/>
    </xf>
    <xf numFmtId="178" fontId="15" fillId="0" borderId="15" xfId="49" applyNumberFormat="1" applyFont="1" applyFill="1" applyBorder="1" applyAlignment="1">
      <alignment horizontal="center" vertical="center"/>
    </xf>
    <xf numFmtId="184" fontId="15" fillId="0" borderId="14" xfId="49" applyNumberFormat="1" applyFont="1" applyFill="1" applyBorder="1" applyAlignment="1">
      <alignment horizontal="distributed" vertical="center"/>
    </xf>
    <xf numFmtId="184" fontId="15" fillId="0" borderId="10" xfId="49" applyNumberFormat="1" applyFont="1" applyFill="1" applyBorder="1" applyAlignment="1">
      <alignment horizontal="distributed" vertical="center"/>
    </xf>
    <xf numFmtId="38" fontId="5" fillId="0" borderId="0" xfId="49" applyFont="1" applyFill="1" applyAlignment="1">
      <alignment horizontal="left" vertical="center"/>
    </xf>
    <xf numFmtId="38" fontId="2" fillId="0" borderId="25" xfId="49" applyFont="1" applyFill="1" applyBorder="1" applyAlignment="1">
      <alignment horizontal="distributed" vertical="center"/>
    </xf>
    <xf numFmtId="38" fontId="2" fillId="0" borderId="12" xfId="49" applyFont="1" applyFill="1" applyBorder="1" applyAlignment="1">
      <alignment horizontal="distributed" vertical="center"/>
    </xf>
    <xf numFmtId="38" fontId="2" fillId="0" borderId="18" xfId="49" applyFont="1" applyFill="1" applyBorder="1" applyAlignment="1">
      <alignment horizontal="distributed" vertical="center"/>
    </xf>
    <xf numFmtId="38" fontId="2" fillId="0" borderId="33" xfId="49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horizontal="distributed" vertical="center"/>
    </xf>
    <xf numFmtId="38" fontId="2" fillId="0" borderId="20" xfId="49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horizontal="distributed" vertical="center"/>
    </xf>
    <xf numFmtId="38" fontId="2" fillId="0" borderId="17" xfId="49" applyFont="1" applyFill="1" applyBorder="1" applyAlignment="1">
      <alignment horizontal="distributed" vertical="center"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12" xfId="61" applyFont="1" applyFill="1" applyBorder="1" applyAlignment="1">
      <alignment horizontal="distributed" vertical="center"/>
      <protection/>
    </xf>
    <xf numFmtId="0" fontId="2" fillId="0" borderId="10" xfId="61" applyFont="1" applyFill="1" applyBorder="1" applyAlignment="1">
      <alignment horizontal="distributed" vertical="center"/>
      <protection/>
    </xf>
    <xf numFmtId="0" fontId="2" fillId="0" borderId="20" xfId="61" applyFont="1" applyFill="1" applyBorder="1" applyAlignment="1">
      <alignment horizontal="left" vertical="center"/>
      <protection/>
    </xf>
    <xf numFmtId="0" fontId="3" fillId="0" borderId="0" xfId="61" applyFont="1" applyFill="1" applyAlignment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2" fillId="0" borderId="15" xfId="61" applyFont="1" applyFill="1" applyBorder="1" applyAlignment="1">
      <alignment horizontal="distributed" vertical="center"/>
      <protection/>
    </xf>
    <xf numFmtId="0" fontId="2" fillId="0" borderId="17" xfId="61" applyFont="1" applyFill="1" applyBorder="1" applyAlignment="1">
      <alignment horizontal="left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2" fillId="0" borderId="33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distributed"/>
    </xf>
    <xf numFmtId="0" fontId="2" fillId="0" borderId="0" xfId="61" applyFont="1" applyFill="1" applyAlignment="1">
      <alignment horizontal="distributed" vertical="center"/>
      <protection/>
    </xf>
    <xf numFmtId="0" fontId="16" fillId="0" borderId="17" xfId="61" applyFont="1" applyFill="1" applyBorder="1" applyAlignment="1">
      <alignment horizontal="left" vertical="center"/>
      <protection/>
    </xf>
    <xf numFmtId="0" fontId="4" fillId="0" borderId="17" xfId="6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38" fontId="5" fillId="0" borderId="0" xfId="49" applyFont="1" applyFill="1" applyAlignment="1">
      <alignment horizontal="center" vertical="center"/>
    </xf>
    <xf numFmtId="38" fontId="4" fillId="0" borderId="20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38" fontId="2" fillId="0" borderId="39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24" xfId="49" applyFont="1" applyFill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JB16_02 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0"/>
  <sheetViews>
    <sheetView zoomScaleSheetLayoutView="75" zoomScalePageLayoutView="0" workbookViewId="0" topLeftCell="D31">
      <selection activeCell="O45" sqref="O45"/>
    </sheetView>
  </sheetViews>
  <sheetFormatPr defaultColWidth="9.00390625" defaultRowHeight="13.5"/>
  <cols>
    <col min="1" max="1" width="3.25390625" style="32" customWidth="1"/>
    <col min="2" max="2" width="7.625" style="32" bestFit="1" customWidth="1"/>
    <col min="3" max="8" width="12.625" style="32" customWidth="1"/>
    <col min="9" max="9" width="14.375" style="32" customWidth="1"/>
    <col min="10" max="10" width="14.375" style="324" customWidth="1"/>
    <col min="11" max="14" width="14.375" style="32" customWidth="1"/>
    <col min="15" max="16384" width="9.00390625" style="32" customWidth="1"/>
  </cols>
  <sheetData>
    <row r="1" spans="1:10" s="23" customFormat="1" ht="21" customHeight="1">
      <c r="A1" s="630" t="s">
        <v>607</v>
      </c>
      <c r="B1" s="630"/>
      <c r="C1" s="630"/>
      <c r="D1" s="630"/>
      <c r="E1" s="630"/>
      <c r="F1" s="630"/>
      <c r="G1" s="630"/>
      <c r="H1" s="630"/>
      <c r="I1" s="23" t="s">
        <v>415</v>
      </c>
      <c r="J1" s="321"/>
    </row>
    <row r="2" spans="1:14" s="25" customFormat="1" ht="22.5" customHeight="1">
      <c r="A2" s="635"/>
      <c r="B2" s="635"/>
      <c r="C2" s="221"/>
      <c r="J2" s="322"/>
      <c r="N2" s="26" t="s">
        <v>245</v>
      </c>
    </row>
    <row r="3" spans="1:14" ht="19.5" customHeight="1">
      <c r="A3" s="631" t="s">
        <v>416</v>
      </c>
      <c r="B3" s="632"/>
      <c r="C3" s="636" t="s">
        <v>498</v>
      </c>
      <c r="D3" s="638" t="s">
        <v>499</v>
      </c>
      <c r="E3" s="640" t="s">
        <v>408</v>
      </c>
      <c r="F3" s="641"/>
      <c r="G3" s="642"/>
      <c r="H3" s="633" t="s">
        <v>417</v>
      </c>
      <c r="I3" s="626" t="s">
        <v>351</v>
      </c>
      <c r="J3" s="628" t="s">
        <v>352</v>
      </c>
      <c r="K3" s="622" t="s">
        <v>503</v>
      </c>
      <c r="L3" s="623" t="s">
        <v>353</v>
      </c>
      <c r="M3" s="623" t="s">
        <v>354</v>
      </c>
      <c r="N3" s="624" t="s">
        <v>504</v>
      </c>
    </row>
    <row r="4" spans="1:14" s="33" customFormat="1" ht="19.5" customHeight="1">
      <c r="A4" s="631"/>
      <c r="B4" s="632"/>
      <c r="C4" s="637"/>
      <c r="D4" s="639"/>
      <c r="E4" s="28" t="s">
        <v>500</v>
      </c>
      <c r="F4" s="28" t="s">
        <v>501</v>
      </c>
      <c r="G4" s="218" t="s">
        <v>502</v>
      </c>
      <c r="H4" s="634"/>
      <c r="I4" s="627"/>
      <c r="J4" s="629"/>
      <c r="K4" s="622"/>
      <c r="L4" s="622"/>
      <c r="M4" s="622"/>
      <c r="N4" s="625"/>
    </row>
    <row r="5" spans="1:14" ht="18.75" customHeight="1">
      <c r="A5" s="33" t="s">
        <v>587</v>
      </c>
      <c r="B5" s="34" t="s">
        <v>325</v>
      </c>
      <c r="C5" s="35"/>
      <c r="D5" s="36">
        <v>12203</v>
      </c>
      <c r="E5" s="36">
        <f>F5+G5</f>
        <v>68981</v>
      </c>
      <c r="F5" s="36">
        <v>33725</v>
      </c>
      <c r="G5" s="222">
        <v>35256</v>
      </c>
      <c r="H5" s="37">
        <v>100</v>
      </c>
      <c r="I5" s="38"/>
      <c r="J5" s="323"/>
      <c r="K5" s="36"/>
      <c r="L5" s="39"/>
      <c r="M5" s="39">
        <f>E5/D5</f>
        <v>5.652790297467836</v>
      </c>
      <c r="N5" s="37">
        <f>F5/G5*100</f>
        <v>95.65747674154754</v>
      </c>
    </row>
    <row r="6" spans="1:15" ht="18.75" customHeight="1">
      <c r="A6" s="33" t="s">
        <v>588</v>
      </c>
      <c r="B6" s="34" t="s">
        <v>326</v>
      </c>
      <c r="C6" s="35"/>
      <c r="D6" s="36">
        <v>12714</v>
      </c>
      <c r="E6" s="36">
        <f aca="true" t="shared" si="0" ref="E6:E37">F6+G6</f>
        <v>71880</v>
      </c>
      <c r="F6" s="36">
        <v>35287</v>
      </c>
      <c r="G6" s="222">
        <v>36593</v>
      </c>
      <c r="H6" s="37">
        <f>E6/$E$5%</f>
        <v>104.20260651483743</v>
      </c>
      <c r="I6" s="38"/>
      <c r="J6" s="323"/>
      <c r="K6" s="36">
        <f>E6-E5</f>
        <v>2899</v>
      </c>
      <c r="L6" s="39">
        <f>K6/E5*100</f>
        <v>4.202606514837419</v>
      </c>
      <c r="M6" s="39">
        <f aca="true" t="shared" si="1" ref="M6:M45">E6/D6</f>
        <v>5.653610193487494</v>
      </c>
      <c r="N6" s="37">
        <f aca="true" t="shared" si="2" ref="N6:N45">F6/G6*100</f>
        <v>96.43101139562211</v>
      </c>
      <c r="O6" s="33"/>
    </row>
    <row r="7" spans="1:14" ht="18.75" customHeight="1">
      <c r="A7" s="33" t="s">
        <v>589</v>
      </c>
      <c r="B7" s="34" t="s">
        <v>327</v>
      </c>
      <c r="C7" s="35"/>
      <c r="D7" s="36">
        <v>13178</v>
      </c>
      <c r="E7" s="36">
        <f t="shared" si="0"/>
        <v>74561</v>
      </c>
      <c r="F7" s="36">
        <v>36843</v>
      </c>
      <c r="G7" s="222">
        <v>37718</v>
      </c>
      <c r="H7" s="37">
        <f aca="true" t="shared" si="3" ref="H7:H45">E7/$E$5%</f>
        <v>108.0891839781969</v>
      </c>
      <c r="I7" s="38"/>
      <c r="J7" s="323"/>
      <c r="K7" s="36">
        <f aca="true" t="shared" si="4" ref="K7:K37">E7-E6</f>
        <v>2681</v>
      </c>
      <c r="L7" s="39">
        <f aca="true" t="shared" si="5" ref="L7:L37">K7/E6*100</f>
        <v>3.7298274902615467</v>
      </c>
      <c r="M7" s="39">
        <f t="shared" si="1"/>
        <v>5.657990590377903</v>
      </c>
      <c r="N7" s="37">
        <f t="shared" si="2"/>
        <v>97.68015271223288</v>
      </c>
    </row>
    <row r="8" spans="1:14" ht="18.75" customHeight="1">
      <c r="A8" s="33" t="s">
        <v>590</v>
      </c>
      <c r="B8" s="34" t="s">
        <v>328</v>
      </c>
      <c r="C8" s="35">
        <v>489.14</v>
      </c>
      <c r="D8" s="36">
        <v>13310</v>
      </c>
      <c r="E8" s="36">
        <f t="shared" si="0"/>
        <v>75484</v>
      </c>
      <c r="F8" s="36">
        <v>37100</v>
      </c>
      <c r="G8" s="222">
        <v>38384</v>
      </c>
      <c r="H8" s="37">
        <f t="shared" si="3"/>
        <v>109.42723358605994</v>
      </c>
      <c r="I8" s="38">
        <f>D8/C8</f>
        <v>27.21102342887517</v>
      </c>
      <c r="J8" s="323">
        <f>E8/C8</f>
        <v>154.31982663450137</v>
      </c>
      <c r="K8" s="36">
        <f t="shared" si="4"/>
        <v>923</v>
      </c>
      <c r="L8" s="39">
        <f t="shared" si="5"/>
        <v>1.2379125816445595</v>
      </c>
      <c r="M8" s="39">
        <f t="shared" si="1"/>
        <v>5.67122464312547</v>
      </c>
      <c r="N8" s="37">
        <f t="shared" si="2"/>
        <v>96.6548561900792</v>
      </c>
    </row>
    <row r="9" spans="1:22" ht="18.75" customHeight="1">
      <c r="A9" s="33" t="s">
        <v>589</v>
      </c>
      <c r="B9" s="34" t="s">
        <v>329</v>
      </c>
      <c r="C9" s="35">
        <v>489.14</v>
      </c>
      <c r="D9" s="36">
        <v>13329</v>
      </c>
      <c r="E9" s="36">
        <f t="shared" si="0"/>
        <v>77462</v>
      </c>
      <c r="F9" s="36">
        <v>37951</v>
      </c>
      <c r="G9" s="222">
        <v>39511</v>
      </c>
      <c r="H9" s="37">
        <f t="shared" si="3"/>
        <v>112.29468984213045</v>
      </c>
      <c r="I9" s="38">
        <f>D9/C9</f>
        <v>27.249867113709776</v>
      </c>
      <c r="J9" s="323">
        <f>E9/C9</f>
        <v>158.36365866623052</v>
      </c>
      <c r="K9" s="36">
        <f t="shared" si="4"/>
        <v>1978</v>
      </c>
      <c r="L9" s="39">
        <f t="shared" si="5"/>
        <v>2.6204228710720154</v>
      </c>
      <c r="M9" s="39">
        <f t="shared" si="1"/>
        <v>5.8115387500937805</v>
      </c>
      <c r="N9" s="37">
        <f t="shared" si="2"/>
        <v>96.05173242894384</v>
      </c>
      <c r="U9" s="621"/>
      <c r="V9" s="621"/>
    </row>
    <row r="10" spans="1:14" ht="18.75" customHeight="1">
      <c r="A10" s="33" t="s">
        <v>589</v>
      </c>
      <c r="B10" s="34" t="s">
        <v>330</v>
      </c>
      <c r="C10" s="35">
        <v>489.14</v>
      </c>
      <c r="D10" s="36">
        <v>17352</v>
      </c>
      <c r="E10" s="36">
        <f t="shared" si="0"/>
        <v>98574</v>
      </c>
      <c r="F10" s="36">
        <v>46954</v>
      </c>
      <c r="G10" s="222">
        <v>51620</v>
      </c>
      <c r="H10" s="37">
        <f t="shared" si="3"/>
        <v>142.90021890085677</v>
      </c>
      <c r="I10" s="38">
        <f>D10/C10</f>
        <v>35.474506276321705</v>
      </c>
      <c r="J10" s="323">
        <f>E10/C10</f>
        <v>201.5251257308746</v>
      </c>
      <c r="K10" s="36">
        <f t="shared" si="4"/>
        <v>21112</v>
      </c>
      <c r="L10" s="39">
        <f t="shared" si="5"/>
        <v>27.25465389481294</v>
      </c>
      <c r="M10" s="39">
        <f t="shared" si="1"/>
        <v>5.680843706777317</v>
      </c>
      <c r="N10" s="37">
        <f t="shared" si="2"/>
        <v>90.96086788066641</v>
      </c>
    </row>
    <row r="11" spans="1:14" ht="18.75" customHeight="1">
      <c r="A11" s="33" t="s">
        <v>591</v>
      </c>
      <c r="B11" s="34" t="s">
        <v>331</v>
      </c>
      <c r="C11" s="35">
        <v>490.25</v>
      </c>
      <c r="D11" s="36">
        <v>17246</v>
      </c>
      <c r="E11" s="36">
        <f t="shared" si="0"/>
        <v>98504</v>
      </c>
      <c r="F11" s="36">
        <v>47507</v>
      </c>
      <c r="G11" s="222">
        <v>50997</v>
      </c>
      <c r="H11" s="37">
        <f t="shared" si="3"/>
        <v>142.7987416824923</v>
      </c>
      <c r="I11" s="38">
        <f>D11/C11</f>
        <v>35.17797042325344</v>
      </c>
      <c r="J11" s="323">
        <f>E11/C11</f>
        <v>200.9260581336053</v>
      </c>
      <c r="K11" s="36">
        <f t="shared" si="4"/>
        <v>-70</v>
      </c>
      <c r="L11" s="39">
        <f t="shared" si="5"/>
        <v>-0.07101264024996448</v>
      </c>
      <c r="M11" s="39">
        <f t="shared" si="1"/>
        <v>5.711701264061231</v>
      </c>
      <c r="N11" s="37">
        <f t="shared" si="2"/>
        <v>93.15646018393238</v>
      </c>
    </row>
    <row r="12" spans="1:14" ht="18.75" customHeight="1">
      <c r="A12" s="33" t="s">
        <v>591</v>
      </c>
      <c r="B12" s="34" t="s">
        <v>332</v>
      </c>
      <c r="C12" s="35">
        <v>490.17</v>
      </c>
      <c r="D12" s="36">
        <v>17379</v>
      </c>
      <c r="E12" s="36">
        <f t="shared" si="0"/>
        <v>95999</v>
      </c>
      <c r="F12" s="36">
        <v>46157</v>
      </c>
      <c r="G12" s="222">
        <v>49842</v>
      </c>
      <c r="H12" s="37">
        <f t="shared" si="3"/>
        <v>139.16730693959207</v>
      </c>
      <c r="I12" s="38">
        <f aca="true" t="shared" si="6" ref="I12:I37">D12/C12</f>
        <v>35.45504620845829</v>
      </c>
      <c r="J12" s="323">
        <f aca="true" t="shared" si="7" ref="J12:J45">E12/C12</f>
        <v>195.8483791337699</v>
      </c>
      <c r="K12" s="36">
        <f t="shared" si="4"/>
        <v>-2505</v>
      </c>
      <c r="L12" s="39">
        <f t="shared" si="5"/>
        <v>-2.5430439373020386</v>
      </c>
      <c r="M12" s="39">
        <f t="shared" si="1"/>
        <v>5.5238506243167045</v>
      </c>
      <c r="N12" s="37">
        <f t="shared" si="2"/>
        <v>92.60663697283415</v>
      </c>
    </row>
    <row r="13" spans="1:22" ht="18.75" customHeight="1">
      <c r="A13" s="33" t="s">
        <v>592</v>
      </c>
      <c r="B13" s="34" t="s">
        <v>21</v>
      </c>
      <c r="C13" s="35">
        <v>490.25</v>
      </c>
      <c r="D13" s="36">
        <v>18161</v>
      </c>
      <c r="E13" s="36">
        <f t="shared" si="0"/>
        <v>91896</v>
      </c>
      <c r="F13" s="36">
        <v>44217</v>
      </c>
      <c r="G13" s="222">
        <v>47679</v>
      </c>
      <c r="H13" s="37">
        <f t="shared" si="3"/>
        <v>133.21929226888565</v>
      </c>
      <c r="I13" s="38">
        <f t="shared" si="6"/>
        <v>37.04436511983682</v>
      </c>
      <c r="J13" s="323">
        <f t="shared" si="7"/>
        <v>187.44722080571137</v>
      </c>
      <c r="K13" s="36">
        <f t="shared" si="4"/>
        <v>-4103</v>
      </c>
      <c r="L13" s="39">
        <f t="shared" si="5"/>
        <v>-4.274002854196398</v>
      </c>
      <c r="M13" s="39">
        <f t="shared" si="1"/>
        <v>5.060073784483233</v>
      </c>
      <c r="N13" s="37">
        <f t="shared" si="2"/>
        <v>92.73894167243441</v>
      </c>
      <c r="U13" s="621"/>
      <c r="V13" s="621"/>
    </row>
    <row r="14" spans="1:14" ht="18.75" customHeight="1">
      <c r="A14" s="33" t="s">
        <v>592</v>
      </c>
      <c r="B14" s="34" t="s">
        <v>22</v>
      </c>
      <c r="C14" s="35">
        <v>490.25</v>
      </c>
      <c r="D14" s="36">
        <v>19060</v>
      </c>
      <c r="E14" s="36">
        <f t="shared" si="0"/>
        <v>89928</v>
      </c>
      <c r="F14" s="36">
        <v>43228</v>
      </c>
      <c r="G14" s="222">
        <v>46700</v>
      </c>
      <c r="H14" s="37">
        <f t="shared" si="3"/>
        <v>130.36633275829578</v>
      </c>
      <c r="I14" s="38">
        <f t="shared" si="6"/>
        <v>38.878123406425296</v>
      </c>
      <c r="J14" s="323">
        <f t="shared" si="7"/>
        <v>183.43294237633862</v>
      </c>
      <c r="K14" s="36">
        <f t="shared" si="4"/>
        <v>-1968</v>
      </c>
      <c r="L14" s="39">
        <f t="shared" si="5"/>
        <v>-2.1415513188822146</v>
      </c>
      <c r="M14" s="39">
        <f t="shared" si="1"/>
        <v>4.718153200419727</v>
      </c>
      <c r="N14" s="37">
        <f t="shared" si="2"/>
        <v>92.56531049250535</v>
      </c>
    </row>
    <row r="15" spans="1:14" ht="18.75" customHeight="1">
      <c r="A15" s="33" t="s">
        <v>592</v>
      </c>
      <c r="B15" s="34" t="s">
        <v>23</v>
      </c>
      <c r="C15" s="35">
        <v>489.94</v>
      </c>
      <c r="D15" s="36">
        <v>20450</v>
      </c>
      <c r="E15" s="36">
        <f t="shared" si="0"/>
        <v>89196</v>
      </c>
      <c r="F15" s="36">
        <v>42977</v>
      </c>
      <c r="G15" s="222">
        <v>46219</v>
      </c>
      <c r="H15" s="37">
        <f t="shared" si="3"/>
        <v>129.30517098911295</v>
      </c>
      <c r="I15" s="38">
        <f t="shared" si="6"/>
        <v>41.73980487406621</v>
      </c>
      <c r="J15" s="323">
        <f t="shared" si="7"/>
        <v>182.05494550353106</v>
      </c>
      <c r="K15" s="36">
        <f t="shared" si="4"/>
        <v>-732</v>
      </c>
      <c r="L15" s="39">
        <f t="shared" si="5"/>
        <v>-0.8139845209500933</v>
      </c>
      <c r="M15" s="39">
        <f t="shared" si="1"/>
        <v>4.3616625916870415</v>
      </c>
      <c r="N15" s="37">
        <f t="shared" si="2"/>
        <v>92.98556870551073</v>
      </c>
    </row>
    <row r="16" spans="1:22" ht="18.75" customHeight="1">
      <c r="A16" s="33" t="s">
        <v>592</v>
      </c>
      <c r="B16" s="34" t="s">
        <v>24</v>
      </c>
      <c r="C16" s="35">
        <v>489.94</v>
      </c>
      <c r="D16" s="36">
        <v>22724</v>
      </c>
      <c r="E16" s="36">
        <f t="shared" si="0"/>
        <v>92924</v>
      </c>
      <c r="F16" s="36">
        <v>45180</v>
      </c>
      <c r="G16" s="222">
        <v>47744</v>
      </c>
      <c r="H16" s="37">
        <f t="shared" si="3"/>
        <v>134.7095577042954</v>
      </c>
      <c r="I16" s="38">
        <f t="shared" si="6"/>
        <v>46.381189533412254</v>
      </c>
      <c r="J16" s="323">
        <f t="shared" si="7"/>
        <v>189.66404049475446</v>
      </c>
      <c r="K16" s="36">
        <f t="shared" si="4"/>
        <v>3728</v>
      </c>
      <c r="L16" s="39">
        <f t="shared" si="5"/>
        <v>4.179559621507691</v>
      </c>
      <c r="M16" s="39">
        <f t="shared" si="1"/>
        <v>4.089244851258581</v>
      </c>
      <c r="N16" s="37">
        <f t="shared" si="2"/>
        <v>94.62969168900804</v>
      </c>
      <c r="U16" s="621"/>
      <c r="V16" s="621"/>
    </row>
    <row r="17" spans="1:27" ht="18.75" customHeight="1">
      <c r="A17" s="33" t="s">
        <v>592</v>
      </c>
      <c r="B17" s="34" t="s">
        <v>25</v>
      </c>
      <c r="C17" s="35">
        <v>489.94</v>
      </c>
      <c r="D17" s="36">
        <v>24436</v>
      </c>
      <c r="E17" s="36">
        <f t="shared" si="0"/>
        <v>95999</v>
      </c>
      <c r="F17" s="36">
        <v>46973</v>
      </c>
      <c r="G17" s="222">
        <v>49026</v>
      </c>
      <c r="H17" s="37">
        <f t="shared" si="3"/>
        <v>139.16730693959207</v>
      </c>
      <c r="I17" s="38">
        <f t="shared" si="6"/>
        <v>49.87549495856636</v>
      </c>
      <c r="J17" s="323">
        <f t="shared" si="7"/>
        <v>195.94031922276199</v>
      </c>
      <c r="K17" s="36">
        <f t="shared" si="4"/>
        <v>3075</v>
      </c>
      <c r="L17" s="39">
        <f t="shared" si="5"/>
        <v>3.3091558693125562</v>
      </c>
      <c r="M17" s="39">
        <f t="shared" si="1"/>
        <v>3.9285889670977245</v>
      </c>
      <c r="N17" s="37">
        <f t="shared" si="2"/>
        <v>95.81242605964182</v>
      </c>
      <c r="U17" s="621"/>
      <c r="V17" s="621"/>
      <c r="W17" s="74"/>
      <c r="X17" s="74"/>
      <c r="Y17" s="74"/>
      <c r="Z17" s="74"/>
      <c r="AA17" s="74"/>
    </row>
    <row r="18" spans="1:14" ht="18.75" customHeight="1">
      <c r="A18" s="33" t="s">
        <v>592</v>
      </c>
      <c r="B18" s="34" t="s">
        <v>26</v>
      </c>
      <c r="C18" s="35">
        <v>490.09</v>
      </c>
      <c r="D18" s="36">
        <v>25736</v>
      </c>
      <c r="E18" s="36">
        <f t="shared" si="0"/>
        <v>98820</v>
      </c>
      <c r="F18" s="36">
        <v>48647</v>
      </c>
      <c r="G18" s="222">
        <v>50173</v>
      </c>
      <c r="H18" s="37">
        <f t="shared" si="3"/>
        <v>143.2568388396805</v>
      </c>
      <c r="I18" s="38">
        <f t="shared" si="6"/>
        <v>52.51280377073599</v>
      </c>
      <c r="J18" s="323">
        <f t="shared" si="7"/>
        <v>201.63643412434453</v>
      </c>
      <c r="K18" s="36">
        <f t="shared" si="4"/>
        <v>2821</v>
      </c>
      <c r="L18" s="39">
        <f t="shared" si="5"/>
        <v>2.9385722767945497</v>
      </c>
      <c r="M18" s="39">
        <f t="shared" si="1"/>
        <v>3.8397575380789557</v>
      </c>
      <c r="N18" s="37">
        <f t="shared" si="2"/>
        <v>96.95852350866004</v>
      </c>
    </row>
    <row r="19" spans="1:14" ht="18.75" customHeight="1">
      <c r="A19" s="33"/>
      <c r="B19" s="34" t="s">
        <v>27</v>
      </c>
      <c r="C19" s="35">
        <v>490.09</v>
      </c>
      <c r="D19" s="36">
        <v>26014</v>
      </c>
      <c r="E19" s="36">
        <f t="shared" si="0"/>
        <v>99152</v>
      </c>
      <c r="F19" s="36">
        <v>48791</v>
      </c>
      <c r="G19" s="222">
        <v>50361</v>
      </c>
      <c r="H19" s="37">
        <f t="shared" si="3"/>
        <v>143.73813078963775</v>
      </c>
      <c r="I19" s="38">
        <f t="shared" si="6"/>
        <v>53.08004652206738</v>
      </c>
      <c r="J19" s="323">
        <f t="shared" si="7"/>
        <v>202.3138607194597</v>
      </c>
      <c r="K19" s="36">
        <f t="shared" si="4"/>
        <v>332</v>
      </c>
      <c r="L19" s="39">
        <f t="shared" si="5"/>
        <v>0.3359643796802267</v>
      </c>
      <c r="M19" s="39">
        <f t="shared" si="1"/>
        <v>3.8114861228569232</v>
      </c>
      <c r="N19" s="37">
        <f t="shared" si="2"/>
        <v>96.88250829014515</v>
      </c>
    </row>
    <row r="20" spans="1:14" ht="18.75" customHeight="1">
      <c r="A20" s="33"/>
      <c r="B20" s="34" t="s">
        <v>28</v>
      </c>
      <c r="C20" s="35">
        <v>490.09</v>
      </c>
      <c r="D20" s="36">
        <v>26365</v>
      </c>
      <c r="E20" s="36">
        <f t="shared" si="0"/>
        <v>99680</v>
      </c>
      <c r="F20" s="36">
        <v>49043</v>
      </c>
      <c r="G20" s="222">
        <v>50637</v>
      </c>
      <c r="H20" s="37">
        <f t="shared" si="3"/>
        <v>144.50355895101552</v>
      </c>
      <c r="I20" s="38">
        <f t="shared" si="6"/>
        <v>53.79624150666204</v>
      </c>
      <c r="J20" s="323">
        <f t="shared" si="7"/>
        <v>203.39121385867904</v>
      </c>
      <c r="K20" s="36">
        <f t="shared" si="4"/>
        <v>528</v>
      </c>
      <c r="L20" s="39">
        <f t="shared" si="5"/>
        <v>0.5325157334193965</v>
      </c>
      <c r="M20" s="39">
        <f t="shared" si="1"/>
        <v>3.7807699601744735</v>
      </c>
      <c r="N20" s="37">
        <f t="shared" si="2"/>
        <v>96.85210419258645</v>
      </c>
    </row>
    <row r="21" spans="1:14" ht="18.75" customHeight="1">
      <c r="A21" s="33"/>
      <c r="B21" s="34" t="s">
        <v>29</v>
      </c>
      <c r="C21" s="35">
        <v>490.09</v>
      </c>
      <c r="D21" s="36">
        <v>26778</v>
      </c>
      <c r="E21" s="36">
        <f t="shared" si="0"/>
        <v>100185</v>
      </c>
      <c r="F21" s="36">
        <v>49267</v>
      </c>
      <c r="G21" s="222">
        <v>50918</v>
      </c>
      <c r="H21" s="37">
        <f t="shared" si="3"/>
        <v>145.2356445977878</v>
      </c>
      <c r="I21" s="38">
        <f t="shared" si="6"/>
        <v>54.63894386745292</v>
      </c>
      <c r="J21" s="323">
        <f t="shared" si="7"/>
        <v>204.42163684221268</v>
      </c>
      <c r="K21" s="36">
        <f t="shared" si="4"/>
        <v>505</v>
      </c>
      <c r="L21" s="39">
        <f t="shared" si="5"/>
        <v>0.506621187800963</v>
      </c>
      <c r="M21" s="39">
        <f t="shared" si="1"/>
        <v>3.741317499439839</v>
      </c>
      <c r="N21" s="37">
        <f t="shared" si="2"/>
        <v>96.7575317176637</v>
      </c>
    </row>
    <row r="22" spans="1:14" ht="18.75" customHeight="1">
      <c r="A22" s="33"/>
      <c r="B22" s="34" t="s">
        <v>333</v>
      </c>
      <c r="C22" s="35">
        <v>490.09</v>
      </c>
      <c r="D22" s="36">
        <v>27216</v>
      </c>
      <c r="E22" s="36">
        <f t="shared" si="0"/>
        <v>100650</v>
      </c>
      <c r="F22" s="36">
        <v>49578</v>
      </c>
      <c r="G22" s="222">
        <v>51072</v>
      </c>
      <c r="H22" s="37">
        <f t="shared" si="3"/>
        <v>145.90974326263756</v>
      </c>
      <c r="I22" s="38">
        <f t="shared" si="6"/>
        <v>55.53265726703259</v>
      </c>
      <c r="J22" s="323">
        <f t="shared" si="7"/>
        <v>205.37044216368423</v>
      </c>
      <c r="K22" s="36">
        <f t="shared" si="4"/>
        <v>465</v>
      </c>
      <c r="L22" s="39">
        <f t="shared" si="5"/>
        <v>0.46414133852373113</v>
      </c>
      <c r="M22" s="39">
        <f t="shared" si="1"/>
        <v>3.6981922398589067</v>
      </c>
      <c r="N22" s="37">
        <f t="shared" si="2"/>
        <v>97.07471804511279</v>
      </c>
    </row>
    <row r="23" spans="1:14" ht="18.75" customHeight="1">
      <c r="A23" s="33" t="s">
        <v>593</v>
      </c>
      <c r="B23" s="34" t="s">
        <v>334</v>
      </c>
      <c r="C23" s="35">
        <v>490.5</v>
      </c>
      <c r="D23" s="36">
        <v>27886</v>
      </c>
      <c r="E23" s="36">
        <f t="shared" si="0"/>
        <v>101097</v>
      </c>
      <c r="F23" s="36">
        <v>49882</v>
      </c>
      <c r="G23" s="222">
        <v>51215</v>
      </c>
      <c r="H23" s="37">
        <f t="shared" si="3"/>
        <v>146.55774778562213</v>
      </c>
      <c r="I23" s="38">
        <f t="shared" si="6"/>
        <v>56.852191641182465</v>
      </c>
      <c r="J23" s="323">
        <f t="shared" si="7"/>
        <v>206.11009174311926</v>
      </c>
      <c r="K23" s="36">
        <f t="shared" si="4"/>
        <v>447</v>
      </c>
      <c r="L23" s="39">
        <f t="shared" si="5"/>
        <v>0.44411326378539495</v>
      </c>
      <c r="M23" s="39">
        <f t="shared" si="1"/>
        <v>3.625367567955246</v>
      </c>
      <c r="N23" s="37">
        <f t="shared" si="2"/>
        <v>97.39724690032217</v>
      </c>
    </row>
    <row r="24" spans="1:14" ht="18.75" customHeight="1">
      <c r="A24" s="33"/>
      <c r="B24" s="34" t="s">
        <v>30</v>
      </c>
      <c r="C24" s="35">
        <v>490.5</v>
      </c>
      <c r="D24" s="36">
        <v>28386</v>
      </c>
      <c r="E24" s="36">
        <f t="shared" si="0"/>
        <v>101625</v>
      </c>
      <c r="F24" s="36">
        <v>50129</v>
      </c>
      <c r="G24" s="222">
        <v>51496</v>
      </c>
      <c r="H24" s="37">
        <f t="shared" si="3"/>
        <v>147.3231759469999</v>
      </c>
      <c r="I24" s="38">
        <f t="shared" si="6"/>
        <v>57.87155963302752</v>
      </c>
      <c r="J24" s="323">
        <f t="shared" si="7"/>
        <v>207.18654434250766</v>
      </c>
      <c r="K24" s="36">
        <f t="shared" si="4"/>
        <v>528</v>
      </c>
      <c r="L24" s="39">
        <f t="shared" si="5"/>
        <v>0.5222706905249415</v>
      </c>
      <c r="M24" s="39">
        <f t="shared" si="1"/>
        <v>3.580109913337561</v>
      </c>
      <c r="N24" s="37">
        <f t="shared" si="2"/>
        <v>97.34542488736989</v>
      </c>
    </row>
    <row r="25" spans="1:14" ht="18.75" customHeight="1">
      <c r="A25" s="33"/>
      <c r="B25" s="34" t="s">
        <v>31</v>
      </c>
      <c r="C25" s="35">
        <v>490.62</v>
      </c>
      <c r="D25" s="36">
        <v>29078</v>
      </c>
      <c r="E25" s="36">
        <f t="shared" si="0"/>
        <v>102345</v>
      </c>
      <c r="F25" s="36">
        <v>50624</v>
      </c>
      <c r="G25" s="222">
        <v>51721</v>
      </c>
      <c r="H25" s="37">
        <f t="shared" si="3"/>
        <v>148.36694162160597</v>
      </c>
      <c r="I25" s="38">
        <f t="shared" si="6"/>
        <v>59.26786515021809</v>
      </c>
      <c r="J25" s="323">
        <f t="shared" si="7"/>
        <v>208.60339977987036</v>
      </c>
      <c r="K25" s="36">
        <f t="shared" si="4"/>
        <v>720</v>
      </c>
      <c r="L25" s="39">
        <f t="shared" si="5"/>
        <v>0.7084870848708488</v>
      </c>
      <c r="M25" s="39">
        <f t="shared" si="1"/>
        <v>3.519671229107917</v>
      </c>
      <c r="N25" s="37">
        <f t="shared" si="2"/>
        <v>97.87900465961602</v>
      </c>
    </row>
    <row r="26" spans="1:14" ht="18.75" customHeight="1">
      <c r="A26" s="33"/>
      <c r="B26" s="34" t="s">
        <v>32</v>
      </c>
      <c r="C26" s="35">
        <v>490.62</v>
      </c>
      <c r="D26" s="36">
        <v>29589</v>
      </c>
      <c r="E26" s="36">
        <f t="shared" si="0"/>
        <v>103257</v>
      </c>
      <c r="F26" s="36">
        <v>51079</v>
      </c>
      <c r="G26" s="222">
        <v>52178</v>
      </c>
      <c r="H26" s="37">
        <f t="shared" si="3"/>
        <v>149.6890448094403</v>
      </c>
      <c r="I26" s="38">
        <f t="shared" si="6"/>
        <v>60.30940442705148</v>
      </c>
      <c r="J26" s="323">
        <f t="shared" si="7"/>
        <v>210.46227222697811</v>
      </c>
      <c r="K26" s="36">
        <f t="shared" si="4"/>
        <v>912</v>
      </c>
      <c r="L26" s="39">
        <f t="shared" si="5"/>
        <v>0.8911036201084567</v>
      </c>
      <c r="M26" s="39">
        <f t="shared" si="1"/>
        <v>3.489709013484741</v>
      </c>
      <c r="N26" s="37">
        <f t="shared" si="2"/>
        <v>97.89374832304803</v>
      </c>
    </row>
    <row r="27" spans="1:14" ht="18.75" customHeight="1">
      <c r="A27" s="33"/>
      <c r="B27" s="34" t="s">
        <v>33</v>
      </c>
      <c r="C27" s="35">
        <v>490.62</v>
      </c>
      <c r="D27" s="36">
        <v>30190</v>
      </c>
      <c r="E27" s="36">
        <f t="shared" si="0"/>
        <v>103742</v>
      </c>
      <c r="F27" s="36">
        <v>51368</v>
      </c>
      <c r="G27" s="222">
        <v>52374</v>
      </c>
      <c r="H27" s="37">
        <f t="shared" si="3"/>
        <v>150.39213696525132</v>
      </c>
      <c r="I27" s="38">
        <f t="shared" si="6"/>
        <v>61.534385063796826</v>
      </c>
      <c r="J27" s="323">
        <f t="shared" si="7"/>
        <v>211.45081733317028</v>
      </c>
      <c r="K27" s="36">
        <f t="shared" si="4"/>
        <v>485</v>
      </c>
      <c r="L27" s="39">
        <f t="shared" si="5"/>
        <v>0.4697018119836912</v>
      </c>
      <c r="M27" s="39">
        <f t="shared" si="1"/>
        <v>3.436303411725737</v>
      </c>
      <c r="N27" s="37">
        <f t="shared" si="2"/>
        <v>98.07919960285638</v>
      </c>
    </row>
    <row r="28" spans="1:14" ht="18.75" customHeight="1">
      <c r="A28" s="33" t="s">
        <v>591</v>
      </c>
      <c r="B28" s="34" t="s">
        <v>34</v>
      </c>
      <c r="C28" s="35">
        <v>490.62</v>
      </c>
      <c r="D28" s="36">
        <v>30571</v>
      </c>
      <c r="E28" s="36">
        <f t="shared" si="0"/>
        <v>104019</v>
      </c>
      <c r="F28" s="36">
        <v>51577</v>
      </c>
      <c r="G28" s="222">
        <v>52442</v>
      </c>
      <c r="H28" s="37">
        <f t="shared" si="3"/>
        <v>150.79369681506503</v>
      </c>
      <c r="I28" s="38">
        <f t="shared" si="6"/>
        <v>62.31095348742407</v>
      </c>
      <c r="J28" s="323">
        <f t="shared" si="7"/>
        <v>212.0154090742326</v>
      </c>
      <c r="K28" s="36">
        <f t="shared" si="4"/>
        <v>277</v>
      </c>
      <c r="L28" s="39">
        <f t="shared" si="5"/>
        <v>0.2670085404175744</v>
      </c>
      <c r="M28" s="39">
        <f t="shared" si="1"/>
        <v>3.402538353341402</v>
      </c>
      <c r="N28" s="37">
        <f t="shared" si="2"/>
        <v>98.35055871248237</v>
      </c>
    </row>
    <row r="29" spans="1:14" ht="18.75" customHeight="1">
      <c r="A29" s="33"/>
      <c r="B29" s="34" t="s">
        <v>35</v>
      </c>
      <c r="C29" s="35">
        <v>490.62</v>
      </c>
      <c r="D29" s="36">
        <v>31058</v>
      </c>
      <c r="E29" s="36">
        <f t="shared" si="0"/>
        <v>104462</v>
      </c>
      <c r="F29" s="36">
        <v>51796</v>
      </c>
      <c r="G29" s="222">
        <v>52666</v>
      </c>
      <c r="H29" s="37">
        <f t="shared" si="3"/>
        <v>151.43590263985737</v>
      </c>
      <c r="I29" s="38">
        <f t="shared" si="6"/>
        <v>63.30357506828095</v>
      </c>
      <c r="J29" s="323">
        <f t="shared" si="7"/>
        <v>212.91834821246584</v>
      </c>
      <c r="K29" s="36">
        <f t="shared" si="4"/>
        <v>443</v>
      </c>
      <c r="L29" s="39">
        <f t="shared" si="5"/>
        <v>0.4258837327795883</v>
      </c>
      <c r="M29" s="39">
        <f t="shared" si="1"/>
        <v>3.3634490308455147</v>
      </c>
      <c r="N29" s="37">
        <f t="shared" si="2"/>
        <v>98.34808035544754</v>
      </c>
    </row>
    <row r="30" spans="1:14" ht="18.75" customHeight="1">
      <c r="A30" s="33"/>
      <c r="B30" s="34" t="s">
        <v>36</v>
      </c>
      <c r="C30" s="35">
        <v>490.62</v>
      </c>
      <c r="D30" s="36">
        <v>31459</v>
      </c>
      <c r="E30" s="36">
        <f t="shared" si="0"/>
        <v>104536</v>
      </c>
      <c r="F30" s="36">
        <v>51817</v>
      </c>
      <c r="G30" s="222">
        <v>52719</v>
      </c>
      <c r="H30" s="37">
        <f t="shared" si="3"/>
        <v>151.5431785564141</v>
      </c>
      <c r="I30" s="38">
        <f t="shared" si="6"/>
        <v>64.1209082385553</v>
      </c>
      <c r="J30" s="323">
        <f t="shared" si="7"/>
        <v>213.06917777506013</v>
      </c>
      <c r="K30" s="36">
        <f t="shared" si="4"/>
        <v>74</v>
      </c>
      <c r="L30" s="39">
        <f t="shared" si="5"/>
        <v>0.07083915682257663</v>
      </c>
      <c r="M30" s="39">
        <f t="shared" si="1"/>
        <v>3.322928255825042</v>
      </c>
      <c r="N30" s="37">
        <f t="shared" si="2"/>
        <v>98.28904190140177</v>
      </c>
    </row>
    <row r="31" spans="1:14" ht="18.75" customHeight="1">
      <c r="A31" s="33"/>
      <c r="B31" s="34" t="s">
        <v>335</v>
      </c>
      <c r="C31" s="35">
        <v>490.62</v>
      </c>
      <c r="D31" s="36">
        <v>31842</v>
      </c>
      <c r="E31" s="36">
        <f t="shared" si="0"/>
        <v>104528</v>
      </c>
      <c r="F31" s="36">
        <v>51811</v>
      </c>
      <c r="G31" s="222">
        <v>52717</v>
      </c>
      <c r="H31" s="37">
        <f t="shared" si="3"/>
        <v>151.5315811600296</v>
      </c>
      <c r="I31" s="38">
        <f t="shared" si="6"/>
        <v>64.90155313684726</v>
      </c>
      <c r="J31" s="323">
        <f t="shared" si="7"/>
        <v>213.0528718764013</v>
      </c>
      <c r="K31" s="36">
        <f t="shared" si="4"/>
        <v>-8</v>
      </c>
      <c r="L31" s="39">
        <f t="shared" si="5"/>
        <v>-0.00765286599831637</v>
      </c>
      <c r="M31" s="39">
        <f t="shared" si="1"/>
        <v>3.2827083725896613</v>
      </c>
      <c r="N31" s="37">
        <f t="shared" si="2"/>
        <v>98.28138930515773</v>
      </c>
    </row>
    <row r="32" spans="1:14" ht="18.75" customHeight="1">
      <c r="A32" s="33"/>
      <c r="B32" s="34" t="s">
        <v>336</v>
      </c>
      <c r="C32" s="35">
        <v>490.62</v>
      </c>
      <c r="D32" s="36">
        <v>32374</v>
      </c>
      <c r="E32" s="36">
        <f t="shared" si="0"/>
        <v>104798</v>
      </c>
      <c r="F32" s="36">
        <v>51996</v>
      </c>
      <c r="G32" s="222">
        <v>52802</v>
      </c>
      <c r="H32" s="37">
        <f t="shared" si="3"/>
        <v>151.92299328800686</v>
      </c>
      <c r="I32" s="38">
        <f t="shared" si="6"/>
        <v>65.9858953976601</v>
      </c>
      <c r="J32" s="323">
        <f t="shared" si="7"/>
        <v>213.60319595613714</v>
      </c>
      <c r="K32" s="36">
        <f t="shared" si="4"/>
        <v>270</v>
      </c>
      <c r="L32" s="39">
        <f t="shared" si="5"/>
        <v>0.2583039951017909</v>
      </c>
      <c r="M32" s="39">
        <f t="shared" si="1"/>
        <v>3.2371038487675294</v>
      </c>
      <c r="N32" s="37">
        <f t="shared" si="2"/>
        <v>98.47354266883829</v>
      </c>
    </row>
    <row r="33" spans="1:14" s="33" customFormat="1" ht="18.75" customHeight="1">
      <c r="A33" s="33" t="s">
        <v>591</v>
      </c>
      <c r="B33" s="34" t="s">
        <v>37</v>
      </c>
      <c r="C33" s="35">
        <v>490.62</v>
      </c>
      <c r="D33" s="36">
        <v>32291</v>
      </c>
      <c r="E33" s="36">
        <f t="shared" si="0"/>
        <v>104764</v>
      </c>
      <c r="F33" s="36">
        <v>51792</v>
      </c>
      <c r="G33" s="222">
        <v>52972</v>
      </c>
      <c r="H33" s="37">
        <f t="shared" si="3"/>
        <v>151.8737043533727</v>
      </c>
      <c r="I33" s="38">
        <f t="shared" si="6"/>
        <v>65.81672169907463</v>
      </c>
      <c r="J33" s="323">
        <f t="shared" si="7"/>
        <v>213.53389588683706</v>
      </c>
      <c r="K33" s="36">
        <f t="shared" si="4"/>
        <v>-34</v>
      </c>
      <c r="L33" s="39">
        <f t="shared" si="5"/>
        <v>-0.03244336723983282</v>
      </c>
      <c r="M33" s="39">
        <f t="shared" si="1"/>
        <v>3.2443714967018673</v>
      </c>
      <c r="N33" s="37">
        <f t="shared" si="2"/>
        <v>97.77240806463792</v>
      </c>
    </row>
    <row r="34" spans="2:14" s="33" customFormat="1" ht="18.75" customHeight="1">
      <c r="B34" s="34" t="s">
        <v>594</v>
      </c>
      <c r="C34" s="35">
        <v>490.62</v>
      </c>
      <c r="D34" s="36">
        <v>32668</v>
      </c>
      <c r="E34" s="36">
        <f t="shared" si="0"/>
        <v>104746</v>
      </c>
      <c r="F34" s="36">
        <v>51788</v>
      </c>
      <c r="G34" s="222">
        <v>52958</v>
      </c>
      <c r="H34" s="37">
        <f t="shared" si="3"/>
        <v>151.84761021150752</v>
      </c>
      <c r="I34" s="38">
        <f t="shared" si="6"/>
        <v>66.58513717337247</v>
      </c>
      <c r="J34" s="323">
        <f t="shared" si="7"/>
        <v>213.49720761485466</v>
      </c>
      <c r="K34" s="36">
        <f t="shared" si="4"/>
        <v>-18</v>
      </c>
      <c r="L34" s="39">
        <f t="shared" si="5"/>
        <v>-0.017181474552327134</v>
      </c>
      <c r="M34" s="39">
        <f t="shared" si="1"/>
        <v>3.206379331455859</v>
      </c>
      <c r="N34" s="37">
        <f t="shared" si="2"/>
        <v>97.79070206578798</v>
      </c>
    </row>
    <row r="35" spans="1:236" s="41" customFormat="1" ht="18.75" customHeight="1">
      <c r="A35" s="33"/>
      <c r="B35" s="40" t="s">
        <v>337</v>
      </c>
      <c r="C35" s="35">
        <v>490.62</v>
      </c>
      <c r="D35" s="36">
        <v>32942</v>
      </c>
      <c r="E35" s="36">
        <f t="shared" si="0"/>
        <v>104490</v>
      </c>
      <c r="F35" s="36">
        <v>51634</v>
      </c>
      <c r="G35" s="222">
        <v>52856</v>
      </c>
      <c r="H35" s="37">
        <f t="shared" si="3"/>
        <v>151.47649352720316</v>
      </c>
      <c r="I35" s="38">
        <f t="shared" si="6"/>
        <v>67.14361420243773</v>
      </c>
      <c r="J35" s="323">
        <f t="shared" si="7"/>
        <v>212.97541885777179</v>
      </c>
      <c r="K35" s="36">
        <f t="shared" si="4"/>
        <v>-256</v>
      </c>
      <c r="L35" s="39">
        <f t="shared" si="5"/>
        <v>-0.24440074083974567</v>
      </c>
      <c r="M35" s="39">
        <f t="shared" si="1"/>
        <v>3.17193855867889</v>
      </c>
      <c r="N35" s="37">
        <f t="shared" si="2"/>
        <v>97.68805812017557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</row>
    <row r="36" spans="1:236" s="41" customFormat="1" ht="18.75" customHeight="1">
      <c r="A36" s="33"/>
      <c r="B36" s="40" t="s">
        <v>224</v>
      </c>
      <c r="C36" s="35">
        <v>490.62</v>
      </c>
      <c r="D36" s="36">
        <v>33228</v>
      </c>
      <c r="E36" s="36">
        <f t="shared" si="0"/>
        <v>104246</v>
      </c>
      <c r="F36" s="36">
        <v>51400</v>
      </c>
      <c r="G36" s="222">
        <v>52846</v>
      </c>
      <c r="H36" s="37">
        <f t="shared" si="3"/>
        <v>151.12277293747556</v>
      </c>
      <c r="I36" s="38">
        <f t="shared" si="6"/>
        <v>67.72655007949126</v>
      </c>
      <c r="J36" s="323">
        <f t="shared" si="7"/>
        <v>212.47808894867717</v>
      </c>
      <c r="K36" s="36">
        <f t="shared" si="4"/>
        <v>-244</v>
      </c>
      <c r="L36" s="39">
        <f t="shared" si="5"/>
        <v>-0.23351516891568572</v>
      </c>
      <c r="M36" s="39">
        <f t="shared" si="1"/>
        <v>3.137293848561454</v>
      </c>
      <c r="N36" s="37">
        <f t="shared" si="2"/>
        <v>97.26374749271469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</row>
    <row r="37" spans="1:236" s="41" customFormat="1" ht="18.75" customHeight="1">
      <c r="A37" s="33"/>
      <c r="B37" s="40" t="s">
        <v>247</v>
      </c>
      <c r="C37" s="35">
        <v>490.62</v>
      </c>
      <c r="D37" s="36">
        <v>33649</v>
      </c>
      <c r="E37" s="36">
        <f t="shared" si="0"/>
        <v>104078</v>
      </c>
      <c r="F37" s="36">
        <v>51325</v>
      </c>
      <c r="G37" s="222">
        <v>52753</v>
      </c>
      <c r="H37" s="37">
        <f t="shared" si="3"/>
        <v>150.87922761340081</v>
      </c>
      <c r="I37" s="38">
        <f t="shared" si="6"/>
        <v>68.5846479964127</v>
      </c>
      <c r="J37" s="323">
        <f t="shared" si="7"/>
        <v>212.13566507684155</v>
      </c>
      <c r="K37" s="36">
        <f t="shared" si="4"/>
        <v>-168</v>
      </c>
      <c r="L37" s="39">
        <f t="shared" si="5"/>
        <v>-0.16115726262878194</v>
      </c>
      <c r="M37" s="39">
        <f t="shared" si="1"/>
        <v>3.0930488276026034</v>
      </c>
      <c r="N37" s="37">
        <f t="shared" si="2"/>
        <v>97.29304494531117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</row>
    <row r="38" spans="1:236" s="41" customFormat="1" ht="18.75" customHeight="1">
      <c r="A38" s="33" t="s">
        <v>418</v>
      </c>
      <c r="B38" s="40" t="s">
        <v>298</v>
      </c>
      <c r="C38" s="35">
        <v>490.62</v>
      </c>
      <c r="D38" s="36">
        <v>33837</v>
      </c>
      <c r="E38" s="36">
        <f aca="true" t="shared" si="8" ref="E38:E45">F38+G38</f>
        <v>104148</v>
      </c>
      <c r="F38" s="36">
        <v>51249</v>
      </c>
      <c r="G38" s="222">
        <v>52899</v>
      </c>
      <c r="H38" s="37">
        <f>E38/$E$5%</f>
        <v>150.98070483176528</v>
      </c>
      <c r="I38" s="38">
        <f aca="true" t="shared" si="9" ref="I38:I45">D38/C38</f>
        <v>68.96783661489543</v>
      </c>
      <c r="J38" s="323">
        <f>E38/C38</f>
        <v>212.2783416901064</v>
      </c>
      <c r="K38" s="36">
        <f aca="true" t="shared" si="10" ref="K38:K43">E38-E37</f>
        <v>70</v>
      </c>
      <c r="L38" s="39">
        <f aca="true" t="shared" si="11" ref="L38:L43">K38/E37*100</f>
        <v>0.06725724937066431</v>
      </c>
      <c r="M38" s="39">
        <f>E38/D38</f>
        <v>3.0779324408192217</v>
      </c>
      <c r="N38" s="37">
        <f>F38/G38*100</f>
        <v>96.88084840923268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</row>
    <row r="39" spans="1:236" s="41" customFormat="1" ht="18.75" customHeight="1">
      <c r="A39" s="33"/>
      <c r="B39" s="40" t="s">
        <v>410</v>
      </c>
      <c r="C39" s="35">
        <v>490.62</v>
      </c>
      <c r="D39" s="36">
        <v>34336</v>
      </c>
      <c r="E39" s="36">
        <f t="shared" si="8"/>
        <v>103867</v>
      </c>
      <c r="F39" s="36">
        <v>51070</v>
      </c>
      <c r="G39" s="222">
        <v>52797</v>
      </c>
      <c r="H39" s="37">
        <f>E39/$E$5%</f>
        <v>150.57334628375932</v>
      </c>
      <c r="I39" s="38">
        <f t="shared" si="9"/>
        <v>69.98491704374057</v>
      </c>
      <c r="J39" s="323">
        <f>E39/C39</f>
        <v>211.70559699971466</v>
      </c>
      <c r="K39" s="36">
        <f t="shared" si="10"/>
        <v>-281</v>
      </c>
      <c r="L39" s="39">
        <f t="shared" si="11"/>
        <v>-0.2698083496562584</v>
      </c>
      <c r="M39" s="39">
        <f>E39/D39</f>
        <v>3.0250174743709226</v>
      </c>
      <c r="N39" s="37">
        <f>F39/G39*100</f>
        <v>96.72898081330379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</row>
    <row r="40" spans="1:236" s="41" customFormat="1" ht="18.75" customHeight="1">
      <c r="A40" s="33"/>
      <c r="B40" s="40" t="s">
        <v>514</v>
      </c>
      <c r="C40" s="35">
        <v>490.62</v>
      </c>
      <c r="D40" s="36">
        <v>34767</v>
      </c>
      <c r="E40" s="36">
        <f t="shared" si="8"/>
        <v>103678</v>
      </c>
      <c r="F40" s="36">
        <v>51024</v>
      </c>
      <c r="G40" s="222">
        <v>52654</v>
      </c>
      <c r="H40" s="37">
        <f>E40/$E$5%</f>
        <v>150.29935779417522</v>
      </c>
      <c r="I40" s="38">
        <f t="shared" si="9"/>
        <v>70.86339733398557</v>
      </c>
      <c r="J40" s="323">
        <f>E40/C40</f>
        <v>211.32037014389957</v>
      </c>
      <c r="K40" s="36">
        <f t="shared" si="10"/>
        <v>-189</v>
      </c>
      <c r="L40" s="39">
        <f t="shared" si="11"/>
        <v>-0.18196347251773903</v>
      </c>
      <c r="M40" s="39">
        <f>E40/D40</f>
        <v>2.9820807087180374</v>
      </c>
      <c r="N40" s="37">
        <f>F40/G40*100</f>
        <v>96.90431876020816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</row>
    <row r="41" spans="1:236" s="41" customFormat="1" ht="18.75" customHeight="1">
      <c r="A41" s="33"/>
      <c r="B41" s="40" t="s">
        <v>517</v>
      </c>
      <c r="C41" s="35">
        <v>490.62</v>
      </c>
      <c r="D41" s="36">
        <v>35018</v>
      </c>
      <c r="E41" s="36">
        <f t="shared" si="8"/>
        <v>103278</v>
      </c>
      <c r="F41" s="36">
        <v>50803</v>
      </c>
      <c r="G41" s="222">
        <v>52475</v>
      </c>
      <c r="H41" s="37">
        <f>E41/$E$5%</f>
        <v>149.71948797494963</v>
      </c>
      <c r="I41" s="38">
        <f t="shared" si="9"/>
        <v>71.37499490440666</v>
      </c>
      <c r="J41" s="323">
        <f>E41/C41</f>
        <v>210.50507521095756</v>
      </c>
      <c r="K41" s="36">
        <f t="shared" si="10"/>
        <v>-400</v>
      </c>
      <c r="L41" s="39">
        <f t="shared" si="11"/>
        <v>-0.3858099114566253</v>
      </c>
      <c r="M41" s="39">
        <f>E41/D41</f>
        <v>2.949283225769604</v>
      </c>
      <c r="N41" s="37">
        <f>F41/G41*100</f>
        <v>96.81372081943783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</row>
    <row r="42" spans="1:236" s="41" customFormat="1" ht="18.75" customHeight="1">
      <c r="A42" s="33"/>
      <c r="B42" s="40" t="s">
        <v>580</v>
      </c>
      <c r="C42" s="35">
        <v>490.62</v>
      </c>
      <c r="D42" s="36">
        <v>35304</v>
      </c>
      <c r="E42" s="36">
        <f t="shared" si="8"/>
        <v>102960</v>
      </c>
      <c r="F42" s="36">
        <v>50717</v>
      </c>
      <c r="G42" s="222">
        <v>52243</v>
      </c>
      <c r="H42" s="37">
        <f>E42/$E$5%</f>
        <v>149.25849146866528</v>
      </c>
      <c r="I42" s="38">
        <f t="shared" si="9"/>
        <v>71.95793078146019</v>
      </c>
      <c r="J42" s="323">
        <f>E42/C42</f>
        <v>209.8569157392687</v>
      </c>
      <c r="K42" s="36">
        <f t="shared" si="10"/>
        <v>-318</v>
      </c>
      <c r="L42" s="39">
        <f t="shared" si="11"/>
        <v>-0.30790681461685937</v>
      </c>
      <c r="M42" s="39">
        <f>E42/D42</f>
        <v>2.9163834126444597</v>
      </c>
      <c r="N42" s="37">
        <f>F42/G42*100</f>
        <v>97.07903451180061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</row>
    <row r="43" spans="1:236" s="41" customFormat="1" ht="18.75" customHeight="1">
      <c r="A43" s="33" t="s">
        <v>618</v>
      </c>
      <c r="B43" s="34" t="s">
        <v>597</v>
      </c>
      <c r="C43" s="35">
        <v>490.62</v>
      </c>
      <c r="D43" s="36">
        <v>34999</v>
      </c>
      <c r="E43" s="36">
        <f t="shared" si="8"/>
        <v>102348</v>
      </c>
      <c r="F43" s="36">
        <v>50452</v>
      </c>
      <c r="G43" s="222">
        <v>51896</v>
      </c>
      <c r="H43" s="37">
        <f t="shared" si="3"/>
        <v>148.37129064525016</v>
      </c>
      <c r="I43" s="38">
        <f t="shared" si="9"/>
        <v>71.33626839509192</v>
      </c>
      <c r="J43" s="323">
        <f t="shared" si="7"/>
        <v>208.60951449186743</v>
      </c>
      <c r="K43" s="36">
        <f t="shared" si="10"/>
        <v>-612</v>
      </c>
      <c r="L43" s="39">
        <f t="shared" si="11"/>
        <v>-0.5944055944055944</v>
      </c>
      <c r="M43" s="39">
        <f t="shared" si="1"/>
        <v>2.9243121232035203</v>
      </c>
      <c r="N43" s="37">
        <f t="shared" si="2"/>
        <v>97.21751194697087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</row>
    <row r="44" spans="2:14" s="33" customFormat="1" ht="18.75" customHeight="1">
      <c r="B44" s="34" t="s">
        <v>617</v>
      </c>
      <c r="C44" s="35">
        <v>490.62</v>
      </c>
      <c r="D44" s="542">
        <v>35200</v>
      </c>
      <c r="E44" s="36">
        <f t="shared" si="8"/>
        <v>101781</v>
      </c>
      <c r="F44" s="542">
        <v>50190</v>
      </c>
      <c r="G44" s="36">
        <v>51591</v>
      </c>
      <c r="H44" s="37">
        <f t="shared" si="3"/>
        <v>147.5493251764979</v>
      </c>
      <c r="I44" s="38">
        <f t="shared" si="9"/>
        <v>71.74595409889527</v>
      </c>
      <c r="J44" s="547">
        <f t="shared" si="7"/>
        <v>207.45383392442216</v>
      </c>
      <c r="K44" s="36">
        <f>E44-E43</f>
        <v>-567</v>
      </c>
      <c r="L44" s="39">
        <f>K44/E43*100</f>
        <v>-0.5539922616953922</v>
      </c>
      <c r="M44" s="37">
        <f t="shared" si="1"/>
        <v>2.891505681818182</v>
      </c>
      <c r="N44" s="37">
        <f t="shared" si="2"/>
        <v>97.2844100715241</v>
      </c>
    </row>
    <row r="45" spans="1:14" s="425" customFormat="1" ht="18.75" customHeight="1">
      <c r="A45" s="423"/>
      <c r="B45" s="543" t="s">
        <v>696</v>
      </c>
      <c r="C45" s="544">
        <v>490.62</v>
      </c>
      <c r="D45" s="424">
        <v>35362</v>
      </c>
      <c r="E45" s="424">
        <f t="shared" si="8"/>
        <v>101079</v>
      </c>
      <c r="F45" s="545">
        <v>49838</v>
      </c>
      <c r="G45" s="545">
        <v>51241</v>
      </c>
      <c r="H45" s="581">
        <f t="shared" si="3"/>
        <v>146.53165364375698</v>
      </c>
      <c r="I45" s="582">
        <f t="shared" si="9"/>
        <v>72.07614854673677</v>
      </c>
      <c r="J45" s="583">
        <f t="shared" si="7"/>
        <v>206.02299131710896</v>
      </c>
      <c r="K45" s="584">
        <f>E45-E44</f>
        <v>-702</v>
      </c>
      <c r="L45" s="585">
        <f>K45/E44*100</f>
        <v>-0.6897161552745601</v>
      </c>
      <c r="M45" s="586">
        <f t="shared" si="1"/>
        <v>2.858407329902155</v>
      </c>
      <c r="N45" s="581">
        <f t="shared" si="2"/>
        <v>97.26195819753713</v>
      </c>
    </row>
    <row r="46" spans="1:213" s="25" customFormat="1" ht="12">
      <c r="A46" s="25" t="s">
        <v>419</v>
      </c>
      <c r="J46" s="322"/>
      <c r="K46" s="546"/>
      <c r="L46" s="546"/>
      <c r="M46" s="455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</row>
    <row r="47" spans="10:79" s="25" customFormat="1" ht="11.25">
      <c r="J47" s="32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</row>
    <row r="50" ht="12">
      <c r="G50" s="439"/>
    </row>
  </sheetData>
  <sheetProtection/>
  <mergeCells count="17">
    <mergeCell ref="I3:I4"/>
    <mergeCell ref="J3:J4"/>
    <mergeCell ref="A1:H1"/>
    <mergeCell ref="A3:B4"/>
    <mergeCell ref="H3:H4"/>
    <mergeCell ref="A2:B2"/>
    <mergeCell ref="C3:C4"/>
    <mergeCell ref="D3:D4"/>
    <mergeCell ref="E3:G3"/>
    <mergeCell ref="U9:V9"/>
    <mergeCell ref="U17:V17"/>
    <mergeCell ref="U16:V16"/>
    <mergeCell ref="U13:V13"/>
    <mergeCell ref="K3:K4"/>
    <mergeCell ref="L3:L4"/>
    <mergeCell ref="M3:M4"/>
    <mergeCell ref="N3:N4"/>
  </mergeCells>
  <printOptions/>
  <pageMargins left="0.7874015748031497" right="0.7874015748031497" top="0.6692913385826772" bottom="0.3937007874015748" header="0.2362204724409449" footer="0.1968503937007874"/>
  <pageSetup horizontalDpi="600" verticalDpi="600" orientation="portrait" pageOrder="overThenDown" paperSize="9" scale="98" r:id="rId1"/>
  <colBreaks count="1" manualBreakCount="1">
    <brk id="53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zoomScalePageLayoutView="0" workbookViewId="0" topLeftCell="A1">
      <selection activeCell="W9" sqref="W9"/>
    </sheetView>
  </sheetViews>
  <sheetFormatPr defaultColWidth="9.00390625" defaultRowHeight="13.5"/>
  <cols>
    <col min="1" max="1" width="12.50390625" style="15" customWidth="1"/>
    <col min="2" max="2" width="9.125" style="227" customWidth="1"/>
    <col min="3" max="3" width="9.125" style="15" customWidth="1"/>
    <col min="4" max="4" width="9.50390625" style="15" customWidth="1"/>
    <col min="5" max="5" width="9.125" style="15" customWidth="1"/>
    <col min="6" max="6" width="8.625" style="355" bestFit="1" customWidth="1"/>
    <col min="7" max="7" width="7.625" style="355" customWidth="1"/>
    <col min="8" max="8" width="9.125" style="15" customWidth="1"/>
    <col min="9" max="9" width="7.625" style="15" customWidth="1"/>
    <col min="10" max="10" width="9.125" style="227" customWidth="1"/>
    <col min="11" max="11" width="10.50390625" style="15" customWidth="1"/>
    <col min="12" max="12" width="10.25390625" style="355" customWidth="1"/>
    <col min="13" max="13" width="8.875" style="355" customWidth="1"/>
    <col min="14" max="14" width="13.125" style="394" customWidth="1"/>
    <col min="15" max="15" width="11.625" style="16" customWidth="1"/>
    <col min="16" max="16" width="12.875" style="394" customWidth="1"/>
    <col min="17" max="17" width="11.625" style="15" customWidth="1"/>
    <col min="18" max="18" width="12.875" style="355" customWidth="1"/>
    <col min="19" max="19" width="11.625" style="355" customWidth="1"/>
    <col min="20" max="21" width="11.625" style="15" customWidth="1"/>
    <col min="22" max="22" width="11.625" style="361" customWidth="1"/>
    <col min="23" max="23" width="11.625" style="15" customWidth="1"/>
    <col min="24" max="24" width="14.625" style="233" customWidth="1"/>
    <col min="25" max="26" width="7.75390625" style="15" customWidth="1"/>
    <col min="27" max="27" width="8.25390625" style="15" customWidth="1"/>
    <col min="28" max="16384" width="9.00390625" style="15" customWidth="1"/>
  </cols>
  <sheetData>
    <row r="1" spans="6:24" s="5" customFormat="1" ht="21" customHeight="1">
      <c r="F1" s="615" t="s">
        <v>749</v>
      </c>
      <c r="H1" s="759" t="s">
        <v>748</v>
      </c>
      <c r="I1" s="759"/>
      <c r="J1" s="759"/>
      <c r="K1" s="759"/>
      <c r="L1" s="759"/>
      <c r="O1" s="759" t="s">
        <v>747</v>
      </c>
      <c r="P1" s="759"/>
      <c r="R1" s="123"/>
      <c r="S1" s="123"/>
      <c r="V1" s="220"/>
      <c r="X1" s="228"/>
    </row>
    <row r="2" spans="1:24" s="5" customFormat="1" ht="11.25" customHeight="1">
      <c r="A2" s="220"/>
      <c r="B2" s="223"/>
      <c r="C2" s="123"/>
      <c r="D2" s="123"/>
      <c r="E2" s="123"/>
      <c r="F2" s="123"/>
      <c r="G2" s="123"/>
      <c r="H2" s="123"/>
      <c r="I2" s="123"/>
      <c r="J2" s="223"/>
      <c r="K2" s="123"/>
      <c r="L2" s="123"/>
      <c r="M2" s="123"/>
      <c r="N2" s="389"/>
      <c r="O2" s="6"/>
      <c r="P2" s="389"/>
      <c r="R2" s="123"/>
      <c r="S2" s="123"/>
      <c r="V2" s="220"/>
      <c r="X2" s="228"/>
    </row>
    <row r="3" spans="1:24" s="7" customFormat="1" ht="18" customHeight="1">
      <c r="A3" s="7" t="s">
        <v>248</v>
      </c>
      <c r="B3" s="224"/>
      <c r="F3" s="353"/>
      <c r="G3" s="353"/>
      <c r="J3" s="224"/>
      <c r="L3" s="353"/>
      <c r="M3" s="353"/>
      <c r="N3" s="390"/>
      <c r="O3" s="8"/>
      <c r="P3" s="390"/>
      <c r="R3" s="353"/>
      <c r="S3" s="764" t="s">
        <v>249</v>
      </c>
      <c r="T3" s="764"/>
      <c r="U3" s="764"/>
      <c r="V3" s="764"/>
      <c r="W3" s="282"/>
      <c r="X3" s="229"/>
    </row>
    <row r="4" spans="1:24" s="11" customFormat="1" ht="17.25" customHeight="1">
      <c r="A4" s="762" t="s">
        <v>0</v>
      </c>
      <c r="B4" s="760" t="s">
        <v>406</v>
      </c>
      <c r="C4" s="760"/>
      <c r="D4" s="760"/>
      <c r="E4" s="760" t="s">
        <v>407</v>
      </c>
      <c r="F4" s="760"/>
      <c r="G4" s="760"/>
      <c r="H4" s="761" t="s">
        <v>255</v>
      </c>
      <c r="I4" s="761"/>
      <c r="J4" s="761"/>
      <c r="K4" s="761"/>
      <c r="L4" s="761"/>
      <c r="M4" s="761"/>
      <c r="N4" s="766" t="s">
        <v>258</v>
      </c>
      <c r="O4" s="767"/>
      <c r="P4" s="767"/>
      <c r="Q4" s="767"/>
      <c r="R4" s="767"/>
      <c r="S4" s="767"/>
      <c r="T4" s="760" t="s">
        <v>1</v>
      </c>
      <c r="U4" s="760" t="s">
        <v>2</v>
      </c>
      <c r="V4" s="765" t="s">
        <v>753</v>
      </c>
      <c r="W4" s="283"/>
      <c r="X4" s="230"/>
    </row>
    <row r="5" spans="1:24" s="11" customFormat="1" ht="17.25" customHeight="1">
      <c r="A5" s="762"/>
      <c r="B5" s="760"/>
      <c r="C5" s="760"/>
      <c r="D5" s="760"/>
      <c r="E5" s="760"/>
      <c r="F5" s="760"/>
      <c r="G5" s="760"/>
      <c r="H5" s="760" t="s">
        <v>409</v>
      </c>
      <c r="I5" s="760"/>
      <c r="J5" s="760" t="s">
        <v>254</v>
      </c>
      <c r="K5" s="760"/>
      <c r="L5" s="762" t="s">
        <v>3</v>
      </c>
      <c r="M5" s="763"/>
      <c r="N5" s="766" t="s">
        <v>256</v>
      </c>
      <c r="O5" s="767"/>
      <c r="P5" s="760" t="s">
        <v>257</v>
      </c>
      <c r="Q5" s="760"/>
      <c r="R5" s="760" t="s">
        <v>3</v>
      </c>
      <c r="S5" s="760"/>
      <c r="T5" s="760"/>
      <c r="U5" s="760"/>
      <c r="V5" s="765"/>
      <c r="W5" s="283"/>
      <c r="X5" s="230"/>
    </row>
    <row r="6" spans="1:27" s="11" customFormat="1" ht="17.25" customHeight="1">
      <c r="A6" s="762"/>
      <c r="B6" s="9" t="s">
        <v>4</v>
      </c>
      <c r="C6" s="9" t="s">
        <v>5</v>
      </c>
      <c r="D6" s="9" t="s">
        <v>6</v>
      </c>
      <c r="E6" s="9" t="s">
        <v>4</v>
      </c>
      <c r="F6" s="616" t="s">
        <v>750</v>
      </c>
      <c r="G6" s="617" t="s">
        <v>751</v>
      </c>
      <c r="H6" s="9" t="s">
        <v>4</v>
      </c>
      <c r="I6" s="9" t="s">
        <v>7</v>
      </c>
      <c r="J6" s="388" t="s">
        <v>4</v>
      </c>
      <c r="K6" s="9" t="s">
        <v>7</v>
      </c>
      <c r="L6" s="618" t="s">
        <v>752</v>
      </c>
      <c r="M6" s="580" t="s">
        <v>7</v>
      </c>
      <c r="N6" s="391" t="s">
        <v>4</v>
      </c>
      <c r="O6" s="10" t="s">
        <v>7</v>
      </c>
      <c r="P6" s="388" t="s">
        <v>4</v>
      </c>
      <c r="Q6" s="9" t="s">
        <v>7</v>
      </c>
      <c r="R6" s="461" t="s">
        <v>752</v>
      </c>
      <c r="S6" s="461" t="s">
        <v>7</v>
      </c>
      <c r="T6" s="760"/>
      <c r="U6" s="760"/>
      <c r="V6" s="765"/>
      <c r="W6" s="283"/>
      <c r="X6" s="230"/>
      <c r="Y6" s="11" t="s">
        <v>394</v>
      </c>
      <c r="Z6" s="11" t="s">
        <v>294</v>
      </c>
      <c r="AA6" s="11" t="s">
        <v>293</v>
      </c>
    </row>
    <row r="7" spans="1:27" s="12" customFormat="1" ht="18.75" customHeight="1">
      <c r="A7" s="118" t="s">
        <v>515</v>
      </c>
      <c r="B7" s="225">
        <v>34831</v>
      </c>
      <c r="C7" s="18">
        <v>426</v>
      </c>
      <c r="D7" s="120">
        <v>1.2381921232379014</v>
      </c>
      <c r="E7" s="279">
        <v>103681</v>
      </c>
      <c r="F7" s="18">
        <v>-118</v>
      </c>
      <c r="G7" s="120">
        <v>-0.11368124933766222</v>
      </c>
      <c r="H7" s="119">
        <v>906</v>
      </c>
      <c r="I7" s="121">
        <v>8.7</v>
      </c>
      <c r="J7" s="225">
        <v>965</v>
      </c>
      <c r="K7" s="121">
        <v>9.3</v>
      </c>
      <c r="L7" s="386" t="s">
        <v>554</v>
      </c>
      <c r="M7" s="357" t="s">
        <v>555</v>
      </c>
      <c r="N7" s="392">
        <v>2550</v>
      </c>
      <c r="O7" s="121">
        <v>24.6</v>
      </c>
      <c r="P7" s="279">
        <v>2557</v>
      </c>
      <c r="Q7" s="121">
        <v>24.7</v>
      </c>
      <c r="R7" s="356" t="s">
        <v>556</v>
      </c>
      <c r="S7" s="359" t="s">
        <v>557</v>
      </c>
      <c r="T7" s="119">
        <v>538</v>
      </c>
      <c r="U7" s="122">
        <v>184</v>
      </c>
      <c r="V7" s="387">
        <v>23</v>
      </c>
      <c r="W7" s="385"/>
      <c r="X7" s="231" t="s">
        <v>598</v>
      </c>
      <c r="Y7" s="227">
        <v>93521</v>
      </c>
      <c r="Z7" s="227">
        <v>9757</v>
      </c>
      <c r="AA7" s="227">
        <v>103278</v>
      </c>
    </row>
    <row r="8" spans="1:27" s="12" customFormat="1" ht="18.75" customHeight="1">
      <c r="A8" s="118">
        <v>20</v>
      </c>
      <c r="B8" s="225">
        <v>35061</v>
      </c>
      <c r="C8" s="18">
        <v>230</v>
      </c>
      <c r="D8" s="120">
        <v>0.660331314059315</v>
      </c>
      <c r="E8" s="279">
        <v>103241</v>
      </c>
      <c r="F8" s="18">
        <v>-440</v>
      </c>
      <c r="G8" s="120">
        <v>-0.4243786228913687</v>
      </c>
      <c r="H8" s="119">
        <v>845</v>
      </c>
      <c r="I8" s="121">
        <v>8.181800577083212</v>
      </c>
      <c r="J8" s="225">
        <v>1047</v>
      </c>
      <c r="K8" s="121">
        <v>10.137686632196596</v>
      </c>
      <c r="L8" s="386">
        <v>-202</v>
      </c>
      <c r="M8" s="357">
        <v>-1.9558860551133834</v>
      </c>
      <c r="N8" s="392">
        <v>2444</v>
      </c>
      <c r="O8" s="121">
        <v>23.67276566480371</v>
      </c>
      <c r="P8" s="279">
        <v>2754</v>
      </c>
      <c r="Q8" s="121">
        <v>26.675448707393382</v>
      </c>
      <c r="R8" s="356">
        <v>-310</v>
      </c>
      <c r="S8" s="359">
        <v>-3.002683042589669</v>
      </c>
      <c r="T8" s="122">
        <v>507</v>
      </c>
      <c r="U8" s="122">
        <v>208</v>
      </c>
      <c r="V8" s="387">
        <v>26</v>
      </c>
      <c r="W8" s="385"/>
      <c r="X8" s="231" t="s">
        <v>619</v>
      </c>
      <c r="Y8" s="227">
        <v>93290</v>
      </c>
      <c r="Z8" s="227">
        <v>9670</v>
      </c>
      <c r="AA8" s="227">
        <v>102960</v>
      </c>
    </row>
    <row r="9" spans="1:27" s="398" customFormat="1" ht="18.75" customHeight="1">
      <c r="A9" s="118">
        <v>21</v>
      </c>
      <c r="B9" s="225">
        <v>35342</v>
      </c>
      <c r="C9" s="18">
        <v>281</v>
      </c>
      <c r="D9" s="120">
        <f>C9/B8*100</f>
        <v>0.8014603120276089</v>
      </c>
      <c r="E9" s="279">
        <v>102885</v>
      </c>
      <c r="F9" s="18">
        <f>E9-E8</f>
        <v>-356</v>
      </c>
      <c r="G9" s="120">
        <f>F9/E8*100</f>
        <v>-0.3448242461812652</v>
      </c>
      <c r="H9" s="119">
        <v>858</v>
      </c>
      <c r="I9" s="121">
        <f>H9/AA8*1000</f>
        <v>8.333333333333334</v>
      </c>
      <c r="J9" s="279">
        <v>1082</v>
      </c>
      <c r="K9" s="121">
        <f>J9/AA8*1000</f>
        <v>10.508935508935508</v>
      </c>
      <c r="L9" s="119">
        <f>H9-J9</f>
        <v>-224</v>
      </c>
      <c r="M9" s="458">
        <f>L9/AA8*1000</f>
        <v>-2.1756021756021755</v>
      </c>
      <c r="N9" s="392">
        <v>2472</v>
      </c>
      <c r="O9" s="121">
        <f>N9/E9*1000</f>
        <v>24.026826067939933</v>
      </c>
      <c r="P9" s="279">
        <v>2518</v>
      </c>
      <c r="Q9" s="121">
        <f>P9/E9*1000</f>
        <v>24.47392720027215</v>
      </c>
      <c r="R9" s="119">
        <f aca="true" t="shared" si="0" ref="R9:R23">N9-P9</f>
        <v>-46</v>
      </c>
      <c r="S9" s="121">
        <f>R9/E9*1000</f>
        <v>-0.4471011323322156</v>
      </c>
      <c r="T9" s="459">
        <v>520</v>
      </c>
      <c r="U9" s="460">
        <v>213</v>
      </c>
      <c r="V9" s="387">
        <v>16</v>
      </c>
      <c r="W9" s="385"/>
      <c r="X9" s="231" t="s">
        <v>620</v>
      </c>
      <c r="Y9" s="227">
        <v>92923</v>
      </c>
      <c r="Z9" s="227">
        <v>9518</v>
      </c>
      <c r="AA9" s="227">
        <v>102441</v>
      </c>
    </row>
    <row r="10" spans="1:27" s="398" customFormat="1" ht="18.75" customHeight="1">
      <c r="A10" s="118">
        <v>22</v>
      </c>
      <c r="B10" s="225">
        <v>35042</v>
      </c>
      <c r="C10" s="18">
        <v>-300</v>
      </c>
      <c r="D10" s="120">
        <v>-0.8488483956765321</v>
      </c>
      <c r="E10" s="279">
        <v>102291</v>
      </c>
      <c r="F10" s="18">
        <v>-594</v>
      </c>
      <c r="G10" s="120">
        <v>-0.5773436360985567</v>
      </c>
      <c r="H10" s="119">
        <v>778</v>
      </c>
      <c r="I10" s="121">
        <v>7.594615437178474</v>
      </c>
      <c r="J10" s="279">
        <v>1033</v>
      </c>
      <c r="K10" s="121">
        <v>10.08385314473697</v>
      </c>
      <c r="L10" s="119">
        <v>-255</v>
      </c>
      <c r="M10" s="458">
        <v>-2.4892377075584973</v>
      </c>
      <c r="N10" s="392">
        <v>2173</v>
      </c>
      <c r="O10" s="121">
        <v>21.243315638716993</v>
      </c>
      <c r="P10" s="279">
        <v>2454</v>
      </c>
      <c r="Q10" s="121">
        <v>23.990380385371147</v>
      </c>
      <c r="R10" s="119">
        <v>-281</v>
      </c>
      <c r="S10" s="121">
        <v>-2.7470647466541536</v>
      </c>
      <c r="T10" s="459">
        <v>497</v>
      </c>
      <c r="U10" s="460">
        <v>212</v>
      </c>
      <c r="V10" s="387">
        <v>26</v>
      </c>
      <c r="W10" s="385"/>
      <c r="X10" s="231"/>
      <c r="Y10" s="227"/>
      <c r="Z10" s="227"/>
      <c r="AA10" s="227"/>
    </row>
    <row r="11" spans="1:23" s="395" customFormat="1" ht="18.75" customHeight="1">
      <c r="A11" s="417">
        <v>23</v>
      </c>
      <c r="B11" s="509">
        <v>35328</v>
      </c>
      <c r="C11" s="510">
        <f>SUM(C12:C23)</f>
        <v>-104</v>
      </c>
      <c r="D11" s="513">
        <f>C11/B9*100</f>
        <v>-0.2942674438345312</v>
      </c>
      <c r="E11" s="518">
        <v>101690</v>
      </c>
      <c r="F11" s="510">
        <f>SUM(F12:F23)</f>
        <v>-1195</v>
      </c>
      <c r="G11" s="513">
        <f>F11/E9*100</f>
        <v>-1.1614909850804296</v>
      </c>
      <c r="H11" s="514">
        <v>767</v>
      </c>
      <c r="I11" s="121">
        <f>H11/AA9*1000</f>
        <v>7.48723655567595</v>
      </c>
      <c r="J11" s="518">
        <v>1130</v>
      </c>
      <c r="K11" s="121">
        <f>J11/AA9*1000</f>
        <v>11.030739645259223</v>
      </c>
      <c r="L11" s="514">
        <f>H11-J11</f>
        <v>-363</v>
      </c>
      <c r="M11" s="458">
        <f>L11/AA9*1000</f>
        <v>-3.543503089583272</v>
      </c>
      <c r="N11" s="522">
        <v>2198</v>
      </c>
      <c r="O11" s="121">
        <f>N11/E11*1000</f>
        <v>21.61471137771659</v>
      </c>
      <c r="P11" s="518">
        <v>2424</v>
      </c>
      <c r="Q11" s="121">
        <f>P11/E11*1000</f>
        <v>23.837152129019568</v>
      </c>
      <c r="R11" s="514">
        <f>N11-P11</f>
        <v>-226</v>
      </c>
      <c r="S11" s="121">
        <f>R11/E11*1000</f>
        <v>-2.2224407513029796</v>
      </c>
      <c r="T11" s="531">
        <v>428</v>
      </c>
      <c r="U11" s="532">
        <v>188</v>
      </c>
      <c r="V11" s="535">
        <v>15</v>
      </c>
      <c r="W11" s="462"/>
    </row>
    <row r="12" spans="1:27" s="398" customFormat="1" ht="18.75" customHeight="1">
      <c r="A12" s="418" t="s">
        <v>640</v>
      </c>
      <c r="B12" s="225">
        <v>35575</v>
      </c>
      <c r="C12" s="18">
        <f>B12-B9</f>
        <v>233</v>
      </c>
      <c r="D12" s="490"/>
      <c r="E12" s="279">
        <v>102296</v>
      </c>
      <c r="F12" s="18">
        <f>E12-E9</f>
        <v>-589</v>
      </c>
      <c r="G12" s="513"/>
      <c r="H12" s="119">
        <v>74</v>
      </c>
      <c r="I12" s="515"/>
      <c r="J12" s="225">
        <v>120</v>
      </c>
      <c r="K12" s="515"/>
      <c r="L12" s="119">
        <f aca="true" t="shared" si="1" ref="L12:L23">H12-J12</f>
        <v>-46</v>
      </c>
      <c r="M12" s="357"/>
      <c r="N12" s="392">
        <v>154</v>
      </c>
      <c r="O12" s="121"/>
      <c r="P12" s="279">
        <v>184</v>
      </c>
      <c r="Q12" s="121"/>
      <c r="R12" s="119">
        <f t="shared" si="0"/>
        <v>-30</v>
      </c>
      <c r="S12" s="359"/>
      <c r="T12" s="527">
        <v>34</v>
      </c>
      <c r="U12" s="528">
        <v>13</v>
      </c>
      <c r="V12" s="533">
        <v>1</v>
      </c>
      <c r="W12" s="385"/>
      <c r="X12" s="396"/>
      <c r="Y12" s="397"/>
      <c r="Z12" s="397"/>
      <c r="AA12" s="397"/>
    </row>
    <row r="13" spans="1:24" s="398" customFormat="1" ht="18.75" customHeight="1">
      <c r="A13" s="418" t="s">
        <v>558</v>
      </c>
      <c r="B13" s="225">
        <v>35589</v>
      </c>
      <c r="C13" s="18">
        <f aca="true" t="shared" si="2" ref="C13:C23">B13-B12</f>
        <v>14</v>
      </c>
      <c r="D13" s="490"/>
      <c r="E13" s="279">
        <v>102241</v>
      </c>
      <c r="F13" s="18">
        <f aca="true" t="shared" si="3" ref="F13:F23">E13-E12</f>
        <v>-55</v>
      </c>
      <c r="G13" s="513"/>
      <c r="H13" s="119">
        <v>53</v>
      </c>
      <c r="I13" s="515"/>
      <c r="J13" s="225">
        <v>100</v>
      </c>
      <c r="K13" s="515"/>
      <c r="L13" s="119">
        <f t="shared" si="1"/>
        <v>-47</v>
      </c>
      <c r="M13" s="357"/>
      <c r="N13" s="392">
        <v>151</v>
      </c>
      <c r="O13" s="121"/>
      <c r="P13" s="279">
        <v>159</v>
      </c>
      <c r="Q13" s="121"/>
      <c r="R13" s="119">
        <f t="shared" si="0"/>
        <v>-8</v>
      </c>
      <c r="S13" s="359"/>
      <c r="T13" s="527">
        <v>27</v>
      </c>
      <c r="U13" s="528">
        <v>21</v>
      </c>
      <c r="V13" s="533">
        <v>2</v>
      </c>
      <c r="W13" s="283"/>
      <c r="X13" s="399"/>
    </row>
    <row r="14" spans="1:24" s="398" customFormat="1" ht="18.75" customHeight="1">
      <c r="A14" s="419" t="s">
        <v>559</v>
      </c>
      <c r="B14" s="225">
        <v>35600</v>
      </c>
      <c r="C14" s="18">
        <f t="shared" si="2"/>
        <v>11</v>
      </c>
      <c r="D14" s="490"/>
      <c r="E14" s="279">
        <v>102126</v>
      </c>
      <c r="F14" s="18">
        <f t="shared" si="3"/>
        <v>-115</v>
      </c>
      <c r="G14" s="513"/>
      <c r="H14" s="119">
        <v>72</v>
      </c>
      <c r="I14" s="515"/>
      <c r="J14" s="225">
        <v>97</v>
      </c>
      <c r="K14" s="515"/>
      <c r="L14" s="119">
        <f t="shared" si="1"/>
        <v>-25</v>
      </c>
      <c r="M14" s="357"/>
      <c r="N14" s="392">
        <v>335</v>
      </c>
      <c r="O14" s="121"/>
      <c r="P14" s="279">
        <v>425</v>
      </c>
      <c r="Q14" s="121"/>
      <c r="R14" s="119">
        <f t="shared" si="0"/>
        <v>-90</v>
      </c>
      <c r="S14" s="359"/>
      <c r="T14" s="527">
        <v>39</v>
      </c>
      <c r="U14" s="528">
        <v>13</v>
      </c>
      <c r="V14" s="533">
        <v>2</v>
      </c>
      <c r="W14" s="283"/>
      <c r="X14" s="399"/>
    </row>
    <row r="15" spans="1:24" s="398" customFormat="1" ht="18.75" customHeight="1">
      <c r="A15" s="419" t="s">
        <v>560</v>
      </c>
      <c r="B15" s="225">
        <v>35631</v>
      </c>
      <c r="C15" s="18">
        <f t="shared" si="2"/>
        <v>31</v>
      </c>
      <c r="D15" s="490"/>
      <c r="E15" s="279">
        <v>101978</v>
      </c>
      <c r="F15" s="18">
        <f t="shared" si="3"/>
        <v>-148</v>
      </c>
      <c r="G15" s="513"/>
      <c r="H15" s="119">
        <v>63</v>
      </c>
      <c r="I15" s="515"/>
      <c r="J15" s="225">
        <v>102</v>
      </c>
      <c r="K15" s="515"/>
      <c r="L15" s="119">
        <f t="shared" si="1"/>
        <v>-39</v>
      </c>
      <c r="M15" s="357"/>
      <c r="N15" s="392">
        <v>253</v>
      </c>
      <c r="O15" s="121"/>
      <c r="P15" s="279">
        <v>362</v>
      </c>
      <c r="Q15" s="121"/>
      <c r="R15" s="119">
        <f t="shared" si="0"/>
        <v>-109</v>
      </c>
      <c r="S15" s="359"/>
      <c r="T15" s="527">
        <v>37</v>
      </c>
      <c r="U15" s="528">
        <v>15</v>
      </c>
      <c r="V15" s="533">
        <v>2</v>
      </c>
      <c r="W15" s="283"/>
      <c r="X15" s="399"/>
    </row>
    <row r="16" spans="1:24" s="398" customFormat="1" ht="18.75" customHeight="1">
      <c r="A16" s="419" t="s">
        <v>561</v>
      </c>
      <c r="B16" s="225">
        <v>35618</v>
      </c>
      <c r="C16" s="18">
        <f t="shared" si="2"/>
        <v>-13</v>
      </c>
      <c r="D16" s="490"/>
      <c r="E16" s="279">
        <v>101928</v>
      </c>
      <c r="F16" s="18">
        <f t="shared" si="3"/>
        <v>-50</v>
      </c>
      <c r="G16" s="513"/>
      <c r="H16" s="119">
        <v>68</v>
      </c>
      <c r="I16" s="515"/>
      <c r="J16" s="225">
        <v>102</v>
      </c>
      <c r="K16" s="515"/>
      <c r="L16" s="119">
        <f t="shared" si="1"/>
        <v>-34</v>
      </c>
      <c r="M16" s="357"/>
      <c r="N16" s="392">
        <v>163</v>
      </c>
      <c r="O16" s="121"/>
      <c r="P16" s="279">
        <v>179</v>
      </c>
      <c r="Q16" s="121"/>
      <c r="R16" s="119">
        <f t="shared" si="0"/>
        <v>-16</v>
      </c>
      <c r="S16" s="359"/>
      <c r="T16" s="527">
        <v>37</v>
      </c>
      <c r="U16" s="528">
        <v>16</v>
      </c>
      <c r="V16" s="533">
        <v>1</v>
      </c>
      <c r="W16" s="283"/>
      <c r="X16" s="399"/>
    </row>
    <row r="17" spans="1:24" s="398" customFormat="1" ht="18.75" customHeight="1">
      <c r="A17" s="419" t="s">
        <v>562</v>
      </c>
      <c r="B17" s="225">
        <v>35646</v>
      </c>
      <c r="C17" s="18">
        <f t="shared" si="2"/>
        <v>28</v>
      </c>
      <c r="D17" s="490"/>
      <c r="E17" s="279">
        <v>101919</v>
      </c>
      <c r="F17" s="18">
        <f t="shared" si="3"/>
        <v>-9</v>
      </c>
      <c r="G17" s="513"/>
      <c r="H17" s="119">
        <v>64</v>
      </c>
      <c r="I17" s="515"/>
      <c r="J17" s="225">
        <v>90</v>
      </c>
      <c r="K17" s="515"/>
      <c r="L17" s="119">
        <f t="shared" si="1"/>
        <v>-26</v>
      </c>
      <c r="M17" s="357"/>
      <c r="N17" s="392">
        <v>167</v>
      </c>
      <c r="O17" s="121"/>
      <c r="P17" s="279">
        <v>150</v>
      </c>
      <c r="Q17" s="121"/>
      <c r="R17" s="119">
        <f t="shared" si="0"/>
        <v>17</v>
      </c>
      <c r="S17" s="359"/>
      <c r="T17" s="527">
        <v>42</v>
      </c>
      <c r="U17" s="528">
        <v>11</v>
      </c>
      <c r="V17" s="533">
        <v>1</v>
      </c>
      <c r="W17" s="283"/>
      <c r="X17" s="399"/>
    </row>
    <row r="18" spans="1:24" s="398" customFormat="1" ht="18.75" customHeight="1">
      <c r="A18" s="419" t="s">
        <v>563</v>
      </c>
      <c r="B18" s="225">
        <v>35655</v>
      </c>
      <c r="C18" s="18">
        <f t="shared" si="2"/>
        <v>9</v>
      </c>
      <c r="D18" s="490"/>
      <c r="E18" s="279">
        <v>101910</v>
      </c>
      <c r="F18" s="18">
        <f t="shared" si="3"/>
        <v>-9</v>
      </c>
      <c r="G18" s="513"/>
      <c r="H18" s="119">
        <v>67</v>
      </c>
      <c r="I18" s="515"/>
      <c r="J18" s="225">
        <v>76</v>
      </c>
      <c r="K18" s="515"/>
      <c r="L18" s="119">
        <f t="shared" si="1"/>
        <v>-9</v>
      </c>
      <c r="M18" s="357"/>
      <c r="N18" s="392">
        <v>145</v>
      </c>
      <c r="O18" s="121"/>
      <c r="P18" s="279">
        <v>145</v>
      </c>
      <c r="Q18" s="121"/>
      <c r="R18" s="119">
        <f t="shared" si="0"/>
        <v>0</v>
      </c>
      <c r="S18" s="359"/>
      <c r="T18" s="527">
        <v>46</v>
      </c>
      <c r="U18" s="528">
        <v>16</v>
      </c>
      <c r="V18" s="533">
        <v>1</v>
      </c>
      <c r="W18" s="283"/>
      <c r="X18" s="399"/>
    </row>
    <row r="19" spans="1:24" s="398" customFormat="1" ht="18.75" customHeight="1">
      <c r="A19" s="419" t="s">
        <v>564</v>
      </c>
      <c r="B19" s="225">
        <v>35682</v>
      </c>
      <c r="C19" s="18">
        <f t="shared" si="2"/>
        <v>27</v>
      </c>
      <c r="D19" s="490"/>
      <c r="E19" s="279">
        <v>101890</v>
      </c>
      <c r="F19" s="18">
        <f t="shared" si="3"/>
        <v>-20</v>
      </c>
      <c r="G19" s="513"/>
      <c r="H19" s="119">
        <v>67</v>
      </c>
      <c r="I19" s="515"/>
      <c r="J19" s="225">
        <v>92</v>
      </c>
      <c r="K19" s="515"/>
      <c r="L19" s="119">
        <f t="shared" si="1"/>
        <v>-25</v>
      </c>
      <c r="M19" s="357"/>
      <c r="N19" s="392">
        <v>172</v>
      </c>
      <c r="O19" s="121"/>
      <c r="P19" s="279">
        <v>167</v>
      </c>
      <c r="Q19" s="121"/>
      <c r="R19" s="119">
        <f t="shared" si="0"/>
        <v>5</v>
      </c>
      <c r="S19" s="359"/>
      <c r="T19" s="527">
        <v>23</v>
      </c>
      <c r="U19" s="528">
        <v>18</v>
      </c>
      <c r="V19" s="533">
        <v>1</v>
      </c>
      <c r="W19" s="283"/>
      <c r="X19" s="399"/>
    </row>
    <row r="20" spans="1:24" s="398" customFormat="1" ht="18.75" customHeight="1">
      <c r="A20" s="419" t="s">
        <v>565</v>
      </c>
      <c r="B20" s="225">
        <v>35716</v>
      </c>
      <c r="C20" s="18">
        <f t="shared" si="2"/>
        <v>34</v>
      </c>
      <c r="D20" s="490"/>
      <c r="E20" s="279">
        <v>101874</v>
      </c>
      <c r="F20" s="18">
        <f t="shared" si="3"/>
        <v>-16</v>
      </c>
      <c r="G20" s="513"/>
      <c r="H20" s="119">
        <v>61</v>
      </c>
      <c r="I20" s="515"/>
      <c r="J20" s="225">
        <v>84</v>
      </c>
      <c r="K20" s="515"/>
      <c r="L20" s="119">
        <f t="shared" si="1"/>
        <v>-23</v>
      </c>
      <c r="M20" s="357"/>
      <c r="N20" s="392">
        <v>160</v>
      </c>
      <c r="O20" s="121"/>
      <c r="P20" s="279">
        <v>153</v>
      </c>
      <c r="Q20" s="121"/>
      <c r="R20" s="119">
        <f t="shared" si="0"/>
        <v>7</v>
      </c>
      <c r="S20" s="359"/>
      <c r="T20" s="527">
        <v>24</v>
      </c>
      <c r="U20" s="528">
        <v>13</v>
      </c>
      <c r="V20" s="533">
        <v>3</v>
      </c>
      <c r="W20" s="283"/>
      <c r="X20" s="399"/>
    </row>
    <row r="21" spans="1:24" s="398" customFormat="1" ht="18.75" customHeight="1">
      <c r="A21" s="419" t="s">
        <v>566</v>
      </c>
      <c r="B21" s="225">
        <v>35713</v>
      </c>
      <c r="C21" s="18">
        <f t="shared" si="2"/>
        <v>-3</v>
      </c>
      <c r="D21" s="490"/>
      <c r="E21" s="279">
        <v>101835</v>
      </c>
      <c r="F21" s="18">
        <f t="shared" si="3"/>
        <v>-39</v>
      </c>
      <c r="G21" s="513"/>
      <c r="H21" s="119">
        <v>60</v>
      </c>
      <c r="I21" s="515"/>
      <c r="J21" s="225">
        <v>91</v>
      </c>
      <c r="K21" s="515"/>
      <c r="L21" s="119">
        <f t="shared" si="1"/>
        <v>-31</v>
      </c>
      <c r="M21" s="357"/>
      <c r="N21" s="392">
        <v>153</v>
      </c>
      <c r="O21" s="121"/>
      <c r="P21" s="279">
        <v>161</v>
      </c>
      <c r="Q21" s="121"/>
      <c r="R21" s="119">
        <f t="shared" si="0"/>
        <v>-8</v>
      </c>
      <c r="S21" s="359"/>
      <c r="T21" s="527">
        <v>30</v>
      </c>
      <c r="U21" s="528">
        <v>17</v>
      </c>
      <c r="V21" s="533">
        <v>0</v>
      </c>
      <c r="W21" s="283"/>
      <c r="X21" s="399"/>
    </row>
    <row r="22" spans="1:25" s="398" customFormat="1" ht="18.75" customHeight="1">
      <c r="A22" s="419" t="s">
        <v>567</v>
      </c>
      <c r="B22" s="225">
        <v>35224</v>
      </c>
      <c r="C22" s="18">
        <f t="shared" si="2"/>
        <v>-489</v>
      </c>
      <c r="D22" s="490"/>
      <c r="E22" s="279">
        <v>101727</v>
      </c>
      <c r="F22" s="18">
        <f t="shared" si="3"/>
        <v>-108</v>
      </c>
      <c r="G22" s="513"/>
      <c r="H22" s="119">
        <v>66</v>
      </c>
      <c r="I22" s="515"/>
      <c r="J22" s="519">
        <v>83</v>
      </c>
      <c r="K22" s="515"/>
      <c r="L22" s="119">
        <f t="shared" si="1"/>
        <v>-17</v>
      </c>
      <c r="M22" s="357"/>
      <c r="N22" s="392">
        <v>180</v>
      </c>
      <c r="O22" s="121"/>
      <c r="P22" s="279">
        <v>178</v>
      </c>
      <c r="Q22" s="121"/>
      <c r="R22" s="119">
        <f t="shared" si="0"/>
        <v>2</v>
      </c>
      <c r="S22" s="359"/>
      <c r="T22" s="527">
        <v>52</v>
      </c>
      <c r="U22" s="528">
        <v>20</v>
      </c>
      <c r="V22" s="533">
        <v>1</v>
      </c>
      <c r="W22" s="283"/>
      <c r="X22" s="400"/>
      <c r="Y22" s="395"/>
    </row>
    <row r="23" spans="1:25" s="398" customFormat="1" ht="18.75" customHeight="1">
      <c r="A23" s="420" t="s">
        <v>568</v>
      </c>
      <c r="B23" s="511">
        <v>35238</v>
      </c>
      <c r="C23" s="512">
        <f t="shared" si="2"/>
        <v>14</v>
      </c>
      <c r="D23" s="491"/>
      <c r="E23" s="525">
        <v>101690</v>
      </c>
      <c r="F23" s="512">
        <f t="shared" si="3"/>
        <v>-37</v>
      </c>
      <c r="G23" s="536"/>
      <c r="H23" s="516">
        <v>52</v>
      </c>
      <c r="I23" s="517"/>
      <c r="J23" s="520">
        <v>93</v>
      </c>
      <c r="K23" s="517"/>
      <c r="L23" s="516">
        <f t="shared" si="1"/>
        <v>-41</v>
      </c>
      <c r="M23" s="521"/>
      <c r="N23" s="523">
        <v>165</v>
      </c>
      <c r="O23" s="524"/>
      <c r="P23" s="525">
        <v>161</v>
      </c>
      <c r="Q23" s="524"/>
      <c r="R23" s="516">
        <f t="shared" si="0"/>
        <v>4</v>
      </c>
      <c r="S23" s="526"/>
      <c r="T23" s="529">
        <v>37</v>
      </c>
      <c r="U23" s="530">
        <v>15</v>
      </c>
      <c r="V23" s="534">
        <v>0</v>
      </c>
      <c r="W23" s="283"/>
      <c r="X23" s="400"/>
      <c r="Y23" s="395"/>
    </row>
    <row r="24" spans="1:24" s="13" customFormat="1" ht="11.25" customHeight="1">
      <c r="A24" s="13" t="s">
        <v>583</v>
      </c>
      <c r="B24" s="226"/>
      <c r="F24" s="354"/>
      <c r="G24" s="354"/>
      <c r="J24" s="226"/>
      <c r="L24" s="354"/>
      <c r="M24" s="354"/>
      <c r="N24" s="393"/>
      <c r="O24" s="14"/>
      <c r="P24" s="393"/>
      <c r="R24" s="354"/>
      <c r="S24" s="354"/>
      <c r="V24" s="360"/>
      <c r="X24" s="232"/>
    </row>
    <row r="25" spans="1:24" s="13" customFormat="1" ht="11.25" customHeight="1">
      <c r="A25" s="13" t="s">
        <v>621</v>
      </c>
      <c r="B25" s="226"/>
      <c r="F25" s="354"/>
      <c r="G25" s="354"/>
      <c r="J25" s="226"/>
      <c r="L25" s="354"/>
      <c r="M25" s="354"/>
      <c r="N25" s="393"/>
      <c r="O25" s="14"/>
      <c r="P25" s="393"/>
      <c r="R25" s="358"/>
      <c r="S25" s="354"/>
      <c r="V25" s="360"/>
      <c r="X25" s="232"/>
    </row>
    <row r="26" spans="1:24" s="13" customFormat="1" ht="11.25" customHeight="1">
      <c r="A26" s="13" t="s">
        <v>250</v>
      </c>
      <c r="B26" s="226"/>
      <c r="F26" s="354"/>
      <c r="G26" s="354"/>
      <c r="J26" s="226"/>
      <c r="L26" s="354"/>
      <c r="M26" s="354"/>
      <c r="N26" s="393"/>
      <c r="O26" s="14"/>
      <c r="P26" s="393"/>
      <c r="R26" s="354"/>
      <c r="S26" s="354"/>
      <c r="V26" s="360"/>
      <c r="X26" s="232"/>
    </row>
    <row r="27" spans="1:24" s="13" customFormat="1" ht="11.25" customHeight="1">
      <c r="A27" s="13" t="s">
        <v>601</v>
      </c>
      <c r="B27" s="226"/>
      <c r="F27" s="354"/>
      <c r="G27" s="354"/>
      <c r="J27" s="226"/>
      <c r="L27" s="354"/>
      <c r="M27" s="354"/>
      <c r="N27" s="393"/>
      <c r="O27" s="363"/>
      <c r="P27" s="393"/>
      <c r="R27" s="354"/>
      <c r="S27" s="354"/>
      <c r="V27" s="360"/>
      <c r="X27" s="232"/>
    </row>
    <row r="28" spans="1:24" s="13" customFormat="1" ht="11.25" customHeight="1">
      <c r="A28" s="13" t="s">
        <v>246</v>
      </c>
      <c r="B28" s="226"/>
      <c r="F28" s="354"/>
      <c r="G28" s="354"/>
      <c r="J28" s="226"/>
      <c r="L28" s="354"/>
      <c r="M28" s="354"/>
      <c r="N28" s="393"/>
      <c r="O28" s="14"/>
      <c r="P28" s="393"/>
      <c r="R28" s="354"/>
      <c r="S28" s="354"/>
      <c r="V28" s="360"/>
      <c r="X28" s="232"/>
    </row>
  </sheetData>
  <sheetProtection/>
  <mergeCells count="17">
    <mergeCell ref="T4:T6"/>
    <mergeCell ref="U4:U6"/>
    <mergeCell ref="S3:V3"/>
    <mergeCell ref="V4:V6"/>
    <mergeCell ref="A4:A6"/>
    <mergeCell ref="N5:O5"/>
    <mergeCell ref="P5:Q5"/>
    <mergeCell ref="R5:S5"/>
    <mergeCell ref="N4:S4"/>
    <mergeCell ref="O1:P1"/>
    <mergeCell ref="H1:L1"/>
    <mergeCell ref="B4:D5"/>
    <mergeCell ref="E4:G5"/>
    <mergeCell ref="H5:I5"/>
    <mergeCell ref="H4:M4"/>
    <mergeCell ref="J5:K5"/>
    <mergeCell ref="L5:M5"/>
  </mergeCells>
  <printOptions/>
  <pageMargins left="0.59" right="0.31" top="0.77" bottom="1" header="0.37" footer="0.512"/>
  <pageSetup horizontalDpi="600" verticalDpi="600" orientation="portrait" paperSize="9" scale="79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9.375" style="368" customWidth="1"/>
    <col min="2" max="10" width="8.625" style="370" customWidth="1"/>
    <col min="11" max="22" width="7.25390625" style="370" customWidth="1"/>
    <col min="23" max="16384" width="9.00390625" style="370" customWidth="1"/>
  </cols>
  <sheetData>
    <row r="1" spans="1:22" s="362" customFormat="1" ht="21.75" customHeight="1">
      <c r="A1" s="653" t="s">
        <v>457</v>
      </c>
      <c r="B1" s="653"/>
      <c r="C1" s="653"/>
      <c r="D1" s="653"/>
      <c r="E1" s="653"/>
      <c r="F1" s="653"/>
      <c r="G1" s="653"/>
      <c r="H1" s="653"/>
      <c r="I1" s="653"/>
      <c r="J1" s="653"/>
      <c r="K1" s="768" t="s">
        <v>575</v>
      </c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</row>
    <row r="2" spans="1:22" s="345" customFormat="1" ht="15" customHeight="1">
      <c r="A2" s="365" t="s">
        <v>511</v>
      </c>
      <c r="V2" s="345" t="s">
        <v>695</v>
      </c>
    </row>
    <row r="3" spans="1:22" s="20" customFormat="1" ht="15" customHeight="1">
      <c r="A3" s="769" t="s">
        <v>251</v>
      </c>
      <c r="B3" s="661" t="s">
        <v>574</v>
      </c>
      <c r="C3" s="772"/>
      <c r="D3" s="772"/>
      <c r="E3" s="772"/>
      <c r="F3" s="772"/>
      <c r="G3" s="772"/>
      <c r="H3" s="772"/>
      <c r="I3" s="772"/>
      <c r="J3" s="772"/>
      <c r="K3" s="772" t="s">
        <v>252</v>
      </c>
      <c r="L3" s="772"/>
      <c r="M3" s="772"/>
      <c r="N3" s="772"/>
      <c r="O3" s="772"/>
      <c r="P3" s="772"/>
      <c r="Q3" s="772"/>
      <c r="R3" s="772"/>
      <c r="S3" s="655"/>
      <c r="T3" s="773" t="s">
        <v>595</v>
      </c>
      <c r="U3" s="774"/>
      <c r="V3" s="774"/>
    </row>
    <row r="4" spans="1:22" s="20" customFormat="1" ht="15" customHeight="1">
      <c r="A4" s="770"/>
      <c r="B4" s="661" t="s">
        <v>253</v>
      </c>
      <c r="C4" s="772"/>
      <c r="D4" s="655"/>
      <c r="E4" s="661" t="s">
        <v>254</v>
      </c>
      <c r="F4" s="772"/>
      <c r="G4" s="655"/>
      <c r="H4" s="661" t="s">
        <v>255</v>
      </c>
      <c r="I4" s="772"/>
      <c r="J4" s="772"/>
      <c r="K4" s="772" t="s">
        <v>256</v>
      </c>
      <c r="L4" s="772"/>
      <c r="M4" s="655"/>
      <c r="N4" s="661" t="s">
        <v>257</v>
      </c>
      <c r="O4" s="772"/>
      <c r="P4" s="655"/>
      <c r="Q4" s="661" t="s">
        <v>258</v>
      </c>
      <c r="R4" s="772"/>
      <c r="S4" s="655"/>
      <c r="T4" s="775"/>
      <c r="U4" s="776"/>
      <c r="V4" s="776"/>
    </row>
    <row r="5" spans="1:22" s="20" customFormat="1" ht="15" customHeight="1">
      <c r="A5" s="771"/>
      <c r="B5" s="367" t="s">
        <v>578</v>
      </c>
      <c r="C5" s="367" t="s">
        <v>222</v>
      </c>
      <c r="D5" s="367" t="s">
        <v>223</v>
      </c>
      <c r="E5" s="367" t="s">
        <v>578</v>
      </c>
      <c r="F5" s="367" t="s">
        <v>222</v>
      </c>
      <c r="G5" s="367" t="s">
        <v>223</v>
      </c>
      <c r="H5" s="367" t="s">
        <v>578</v>
      </c>
      <c r="I5" s="367" t="s">
        <v>222</v>
      </c>
      <c r="J5" s="364" t="s">
        <v>223</v>
      </c>
      <c r="K5" s="366" t="s">
        <v>578</v>
      </c>
      <c r="L5" s="367" t="s">
        <v>222</v>
      </c>
      <c r="M5" s="367" t="s">
        <v>223</v>
      </c>
      <c r="N5" s="367" t="s">
        <v>578</v>
      </c>
      <c r="O5" s="367" t="s">
        <v>222</v>
      </c>
      <c r="P5" s="367" t="s">
        <v>223</v>
      </c>
      <c r="Q5" s="367" t="s">
        <v>578</v>
      </c>
      <c r="R5" s="367" t="s">
        <v>222</v>
      </c>
      <c r="S5" s="367" t="s">
        <v>223</v>
      </c>
      <c r="T5" s="367" t="s">
        <v>578</v>
      </c>
      <c r="U5" s="367" t="s">
        <v>222</v>
      </c>
      <c r="V5" s="364" t="s">
        <v>223</v>
      </c>
    </row>
    <row r="6" spans="1:22" s="284" customFormat="1" ht="15" customHeight="1">
      <c r="A6" s="135" t="s">
        <v>515</v>
      </c>
      <c r="B6" s="99">
        <v>906</v>
      </c>
      <c r="C6" s="99">
        <v>473</v>
      </c>
      <c r="D6" s="99">
        <v>433</v>
      </c>
      <c r="E6" s="99">
        <v>965</v>
      </c>
      <c r="F6" s="99">
        <v>490</v>
      </c>
      <c r="G6" s="99">
        <v>475</v>
      </c>
      <c r="H6" s="334" t="s">
        <v>554</v>
      </c>
      <c r="I6" s="334" t="s">
        <v>569</v>
      </c>
      <c r="J6" s="335" t="s">
        <v>570</v>
      </c>
      <c r="K6" s="336">
        <v>2550</v>
      </c>
      <c r="L6" s="334">
        <v>1369</v>
      </c>
      <c r="M6" s="334">
        <v>1181</v>
      </c>
      <c r="N6" s="334">
        <v>2557</v>
      </c>
      <c r="O6" s="334">
        <v>1348</v>
      </c>
      <c r="P6" s="334">
        <v>1209</v>
      </c>
      <c r="Q6" s="337" t="s">
        <v>556</v>
      </c>
      <c r="R6" s="337">
        <v>21</v>
      </c>
      <c r="S6" s="337" t="s">
        <v>571</v>
      </c>
      <c r="T6" s="337" t="s">
        <v>572</v>
      </c>
      <c r="U6" s="337">
        <v>4</v>
      </c>
      <c r="V6" s="338" t="s">
        <v>573</v>
      </c>
    </row>
    <row r="7" spans="1:22" s="284" customFormat="1" ht="15" customHeight="1">
      <c r="A7" s="441">
        <v>20</v>
      </c>
      <c r="B7" s="442">
        <v>845</v>
      </c>
      <c r="C7" s="442">
        <v>448</v>
      </c>
      <c r="D7" s="442">
        <v>397</v>
      </c>
      <c r="E7" s="442">
        <v>1047</v>
      </c>
      <c r="F7" s="442">
        <v>561</v>
      </c>
      <c r="G7" s="442">
        <v>486</v>
      </c>
      <c r="H7" s="443">
        <v>-202</v>
      </c>
      <c r="I7" s="443">
        <v>-113</v>
      </c>
      <c r="J7" s="444">
        <v>-89</v>
      </c>
      <c r="K7" s="445">
        <v>2444</v>
      </c>
      <c r="L7" s="442">
        <v>1299</v>
      </c>
      <c r="M7" s="442">
        <v>1145</v>
      </c>
      <c r="N7" s="442">
        <v>2754</v>
      </c>
      <c r="O7" s="442">
        <v>1431</v>
      </c>
      <c r="P7" s="442">
        <v>1323</v>
      </c>
      <c r="Q7" s="443">
        <v>-310</v>
      </c>
      <c r="R7" s="443">
        <v>-132</v>
      </c>
      <c r="S7" s="443">
        <v>-178</v>
      </c>
      <c r="T7" s="443">
        <v>-512</v>
      </c>
      <c r="U7" s="443">
        <v>-245</v>
      </c>
      <c r="V7" s="444">
        <v>-267</v>
      </c>
    </row>
    <row r="8" spans="1:22" s="402" customFormat="1" ht="15" customHeight="1">
      <c r="A8" s="441">
        <v>21</v>
      </c>
      <c r="B8" s="442">
        <v>858</v>
      </c>
      <c r="C8" s="442">
        <v>449</v>
      </c>
      <c r="D8" s="442">
        <v>409</v>
      </c>
      <c r="E8" s="442">
        <v>1082</v>
      </c>
      <c r="F8" s="442">
        <v>574</v>
      </c>
      <c r="G8" s="442">
        <v>508</v>
      </c>
      <c r="H8" s="443">
        <v>-224</v>
      </c>
      <c r="I8" s="443">
        <v>-125</v>
      </c>
      <c r="J8" s="444">
        <v>-99</v>
      </c>
      <c r="K8" s="445">
        <v>2472</v>
      </c>
      <c r="L8" s="442">
        <v>1381</v>
      </c>
      <c r="M8" s="442">
        <v>1091</v>
      </c>
      <c r="N8" s="442">
        <v>2518</v>
      </c>
      <c r="O8" s="442">
        <v>1320</v>
      </c>
      <c r="P8" s="442">
        <v>1198</v>
      </c>
      <c r="Q8" s="443">
        <v>-46</v>
      </c>
      <c r="R8" s="443">
        <v>61</v>
      </c>
      <c r="S8" s="443">
        <v>-107</v>
      </c>
      <c r="T8" s="443">
        <v>-270</v>
      </c>
      <c r="U8" s="443">
        <v>-64</v>
      </c>
      <c r="V8" s="444">
        <v>-206</v>
      </c>
    </row>
    <row r="9" spans="1:22" s="402" customFormat="1" ht="15" customHeight="1">
      <c r="A9" s="441">
        <v>22</v>
      </c>
      <c r="B9" s="442">
        <v>778</v>
      </c>
      <c r="C9" s="442">
        <v>405</v>
      </c>
      <c r="D9" s="442">
        <v>373</v>
      </c>
      <c r="E9" s="442">
        <v>1033</v>
      </c>
      <c r="F9" s="442">
        <v>529</v>
      </c>
      <c r="G9" s="442">
        <v>504</v>
      </c>
      <c r="H9" s="443">
        <v>-255</v>
      </c>
      <c r="I9" s="443">
        <v>-124</v>
      </c>
      <c r="J9" s="444">
        <v>-131</v>
      </c>
      <c r="K9" s="445">
        <v>2173</v>
      </c>
      <c r="L9" s="442">
        <v>1124</v>
      </c>
      <c r="M9" s="442">
        <v>1049</v>
      </c>
      <c r="N9" s="442">
        <v>2454</v>
      </c>
      <c r="O9" s="442">
        <v>1301</v>
      </c>
      <c r="P9" s="442">
        <v>1153</v>
      </c>
      <c r="Q9" s="443">
        <v>-281</v>
      </c>
      <c r="R9" s="443">
        <v>-177</v>
      </c>
      <c r="S9" s="443">
        <v>-104</v>
      </c>
      <c r="T9" s="443">
        <v>-536</v>
      </c>
      <c r="U9" s="443">
        <v>-301</v>
      </c>
      <c r="V9" s="444">
        <v>-235</v>
      </c>
    </row>
    <row r="10" spans="1:22" s="401" customFormat="1" ht="15" customHeight="1">
      <c r="A10" s="548">
        <v>23</v>
      </c>
      <c r="B10" s="186">
        <f aca="true" t="shared" si="0" ref="B10:V10">SUM(B11:B24)</f>
        <v>767</v>
      </c>
      <c r="C10" s="186">
        <f t="shared" si="0"/>
        <v>397</v>
      </c>
      <c r="D10" s="186">
        <f t="shared" si="0"/>
        <v>370</v>
      </c>
      <c r="E10" s="186">
        <f t="shared" si="0"/>
        <v>1130</v>
      </c>
      <c r="F10" s="186">
        <f t="shared" si="0"/>
        <v>601</v>
      </c>
      <c r="G10" s="186">
        <f t="shared" si="0"/>
        <v>529</v>
      </c>
      <c r="H10" s="538">
        <f t="shared" si="0"/>
        <v>-363</v>
      </c>
      <c r="I10" s="538">
        <f t="shared" si="0"/>
        <v>-204</v>
      </c>
      <c r="J10" s="539">
        <f t="shared" si="0"/>
        <v>-159</v>
      </c>
      <c r="K10" s="188">
        <f t="shared" si="0"/>
        <v>2198</v>
      </c>
      <c r="L10" s="186">
        <f t="shared" si="0"/>
        <v>1178</v>
      </c>
      <c r="M10" s="186">
        <f t="shared" si="0"/>
        <v>1020</v>
      </c>
      <c r="N10" s="186">
        <f t="shared" si="0"/>
        <v>2424</v>
      </c>
      <c r="O10" s="186">
        <f t="shared" si="0"/>
        <v>1261</v>
      </c>
      <c r="P10" s="186">
        <f t="shared" si="0"/>
        <v>1163</v>
      </c>
      <c r="Q10" s="538">
        <f t="shared" si="0"/>
        <v>-226</v>
      </c>
      <c r="R10" s="538">
        <f t="shared" si="0"/>
        <v>-83</v>
      </c>
      <c r="S10" s="538">
        <f t="shared" si="0"/>
        <v>-143</v>
      </c>
      <c r="T10" s="538">
        <f t="shared" si="0"/>
        <v>-589</v>
      </c>
      <c r="U10" s="538">
        <f t="shared" si="0"/>
        <v>-287</v>
      </c>
      <c r="V10" s="539">
        <f t="shared" si="0"/>
        <v>-302</v>
      </c>
    </row>
    <row r="11" spans="1:22" s="401" customFormat="1" ht="15" customHeight="1">
      <c r="A11" s="453" t="s">
        <v>394</v>
      </c>
      <c r="B11" s="50">
        <f aca="true" t="shared" si="1" ref="B11:B24">SUM(C11,D11)</f>
        <v>190</v>
      </c>
      <c r="C11" s="99">
        <v>109</v>
      </c>
      <c r="D11" s="99">
        <v>81</v>
      </c>
      <c r="E11" s="50">
        <f aca="true" t="shared" si="2" ref="E11:E24">SUM(F11,G11)</f>
        <v>273</v>
      </c>
      <c r="F11" s="99">
        <v>144</v>
      </c>
      <c r="G11" s="99">
        <v>129</v>
      </c>
      <c r="H11" s="72">
        <f>B11-E11</f>
        <v>-83</v>
      </c>
      <c r="I11" s="72">
        <f aca="true" t="shared" si="3" ref="I11:J24">C11-F11</f>
        <v>-35</v>
      </c>
      <c r="J11" s="540">
        <f t="shared" si="3"/>
        <v>-48</v>
      </c>
      <c r="K11" s="101">
        <f aca="true" t="shared" si="4" ref="K11:K24">SUM(L11:M11)</f>
        <v>545</v>
      </c>
      <c r="L11" s="99">
        <v>261</v>
      </c>
      <c r="M11" s="99">
        <v>284</v>
      </c>
      <c r="N11" s="50">
        <f aca="true" t="shared" si="5" ref="N11:N24">SUM(O11:P11)</f>
        <v>584</v>
      </c>
      <c r="O11" s="99">
        <v>303</v>
      </c>
      <c r="P11" s="99">
        <v>281</v>
      </c>
      <c r="Q11" s="72">
        <f aca="true" t="shared" si="6" ref="Q11:S24">K11-N11</f>
        <v>-39</v>
      </c>
      <c r="R11" s="72">
        <f t="shared" si="6"/>
        <v>-42</v>
      </c>
      <c r="S11" s="72">
        <f t="shared" si="6"/>
        <v>3</v>
      </c>
      <c r="T11" s="72">
        <f aca="true" t="shared" si="7" ref="T11:V24">H11+Q11</f>
        <v>-122</v>
      </c>
      <c r="U11" s="72">
        <f t="shared" si="7"/>
        <v>-77</v>
      </c>
      <c r="V11" s="540">
        <f t="shared" si="7"/>
        <v>-45</v>
      </c>
    </row>
    <row r="12" spans="1:22" s="402" customFormat="1" ht="15" customHeight="1">
      <c r="A12" s="421" t="s">
        <v>259</v>
      </c>
      <c r="B12" s="50">
        <f t="shared" si="1"/>
        <v>133</v>
      </c>
      <c r="C12" s="99">
        <v>69</v>
      </c>
      <c r="D12" s="99">
        <v>64</v>
      </c>
      <c r="E12" s="50">
        <f t="shared" si="2"/>
        <v>138</v>
      </c>
      <c r="F12" s="99">
        <v>68</v>
      </c>
      <c r="G12" s="99">
        <v>70</v>
      </c>
      <c r="H12" s="72">
        <f aca="true" t="shared" si="8" ref="H12:H24">B12-E12</f>
        <v>-5</v>
      </c>
      <c r="I12" s="72">
        <f t="shared" si="3"/>
        <v>1</v>
      </c>
      <c r="J12" s="540">
        <f t="shared" si="3"/>
        <v>-6</v>
      </c>
      <c r="K12" s="101">
        <f t="shared" si="4"/>
        <v>329</v>
      </c>
      <c r="L12" s="99">
        <v>175</v>
      </c>
      <c r="M12" s="99">
        <v>154</v>
      </c>
      <c r="N12" s="50">
        <f t="shared" si="5"/>
        <v>317</v>
      </c>
      <c r="O12" s="99">
        <v>161</v>
      </c>
      <c r="P12" s="99">
        <v>156</v>
      </c>
      <c r="Q12" s="72">
        <f t="shared" si="6"/>
        <v>12</v>
      </c>
      <c r="R12" s="72">
        <f t="shared" si="6"/>
        <v>14</v>
      </c>
      <c r="S12" s="72">
        <f t="shared" si="6"/>
        <v>-2</v>
      </c>
      <c r="T12" s="72">
        <f t="shared" si="7"/>
        <v>7</v>
      </c>
      <c r="U12" s="72">
        <f t="shared" si="7"/>
        <v>15</v>
      </c>
      <c r="V12" s="540">
        <f t="shared" si="7"/>
        <v>-8</v>
      </c>
    </row>
    <row r="13" spans="1:22" s="402" customFormat="1" ht="15" customHeight="1">
      <c r="A13" s="421" t="s">
        <v>260</v>
      </c>
      <c r="B13" s="50">
        <f t="shared" si="1"/>
        <v>22</v>
      </c>
      <c r="C13" s="99">
        <v>9</v>
      </c>
      <c r="D13" s="99">
        <v>13</v>
      </c>
      <c r="E13" s="50">
        <f t="shared" si="2"/>
        <v>63</v>
      </c>
      <c r="F13" s="99">
        <v>30</v>
      </c>
      <c r="G13" s="99">
        <v>33</v>
      </c>
      <c r="H13" s="72">
        <f t="shared" si="8"/>
        <v>-41</v>
      </c>
      <c r="I13" s="72">
        <f t="shared" si="3"/>
        <v>-21</v>
      </c>
      <c r="J13" s="540">
        <f t="shared" si="3"/>
        <v>-20</v>
      </c>
      <c r="K13" s="101">
        <f t="shared" si="4"/>
        <v>64</v>
      </c>
      <c r="L13" s="99">
        <v>39</v>
      </c>
      <c r="M13" s="99">
        <v>25</v>
      </c>
      <c r="N13" s="50">
        <f t="shared" si="5"/>
        <v>52</v>
      </c>
      <c r="O13" s="99">
        <v>35</v>
      </c>
      <c r="P13" s="99">
        <v>17</v>
      </c>
      <c r="Q13" s="72">
        <f t="shared" si="6"/>
        <v>12</v>
      </c>
      <c r="R13" s="72">
        <f t="shared" si="6"/>
        <v>4</v>
      </c>
      <c r="S13" s="72">
        <f t="shared" si="6"/>
        <v>8</v>
      </c>
      <c r="T13" s="72">
        <f t="shared" si="7"/>
        <v>-29</v>
      </c>
      <c r="U13" s="72">
        <f t="shared" si="7"/>
        <v>-17</v>
      </c>
      <c r="V13" s="540">
        <f t="shared" si="7"/>
        <v>-12</v>
      </c>
    </row>
    <row r="14" spans="1:23" s="402" customFormat="1" ht="15" customHeight="1">
      <c r="A14" s="421" t="s">
        <v>261</v>
      </c>
      <c r="B14" s="50">
        <f t="shared" si="1"/>
        <v>78</v>
      </c>
      <c r="C14" s="99">
        <v>31</v>
      </c>
      <c r="D14" s="99">
        <v>47</v>
      </c>
      <c r="E14" s="50">
        <f t="shared" si="2"/>
        <v>126</v>
      </c>
      <c r="F14" s="99">
        <v>75</v>
      </c>
      <c r="G14" s="99">
        <v>51</v>
      </c>
      <c r="H14" s="72">
        <f t="shared" si="8"/>
        <v>-48</v>
      </c>
      <c r="I14" s="72">
        <f t="shared" si="3"/>
        <v>-44</v>
      </c>
      <c r="J14" s="540">
        <f t="shared" si="3"/>
        <v>-4</v>
      </c>
      <c r="K14" s="101">
        <f t="shared" si="4"/>
        <v>226</v>
      </c>
      <c r="L14" s="99">
        <v>126</v>
      </c>
      <c r="M14" s="99">
        <v>100</v>
      </c>
      <c r="N14" s="50">
        <f t="shared" si="5"/>
        <v>257</v>
      </c>
      <c r="O14" s="99">
        <v>129</v>
      </c>
      <c r="P14" s="99">
        <v>128</v>
      </c>
      <c r="Q14" s="72">
        <f t="shared" si="6"/>
        <v>-31</v>
      </c>
      <c r="R14" s="72">
        <f t="shared" si="6"/>
        <v>-3</v>
      </c>
      <c r="S14" s="72">
        <f t="shared" si="6"/>
        <v>-28</v>
      </c>
      <c r="T14" s="72">
        <f t="shared" si="7"/>
        <v>-79</v>
      </c>
      <c r="U14" s="72">
        <f t="shared" si="7"/>
        <v>-47</v>
      </c>
      <c r="V14" s="540">
        <f t="shared" si="7"/>
        <v>-32</v>
      </c>
      <c r="W14" s="403"/>
    </row>
    <row r="15" spans="1:23" s="402" customFormat="1" ht="15" customHeight="1">
      <c r="A15" s="421" t="s">
        <v>262</v>
      </c>
      <c r="B15" s="50">
        <f t="shared" si="1"/>
        <v>10</v>
      </c>
      <c r="C15" s="99">
        <v>2</v>
      </c>
      <c r="D15" s="99">
        <v>8</v>
      </c>
      <c r="E15" s="50">
        <f t="shared" si="2"/>
        <v>26</v>
      </c>
      <c r="F15" s="99">
        <v>14</v>
      </c>
      <c r="G15" s="99">
        <v>12</v>
      </c>
      <c r="H15" s="72">
        <f t="shared" si="8"/>
        <v>-16</v>
      </c>
      <c r="I15" s="72">
        <f t="shared" si="3"/>
        <v>-12</v>
      </c>
      <c r="J15" s="540">
        <f t="shared" si="3"/>
        <v>-4</v>
      </c>
      <c r="K15" s="101">
        <f t="shared" si="4"/>
        <v>31</v>
      </c>
      <c r="L15" s="99">
        <v>12</v>
      </c>
      <c r="M15" s="99">
        <v>19</v>
      </c>
      <c r="N15" s="50">
        <f t="shared" si="5"/>
        <v>42</v>
      </c>
      <c r="O15" s="99">
        <v>20</v>
      </c>
      <c r="P15" s="99">
        <v>22</v>
      </c>
      <c r="Q15" s="72">
        <f t="shared" si="6"/>
        <v>-11</v>
      </c>
      <c r="R15" s="72">
        <f t="shared" si="6"/>
        <v>-8</v>
      </c>
      <c r="S15" s="72">
        <f t="shared" si="6"/>
        <v>-3</v>
      </c>
      <c r="T15" s="72">
        <f t="shared" si="7"/>
        <v>-27</v>
      </c>
      <c r="U15" s="72">
        <f t="shared" si="7"/>
        <v>-20</v>
      </c>
      <c r="V15" s="540">
        <f t="shared" si="7"/>
        <v>-7</v>
      </c>
      <c r="W15" s="403"/>
    </row>
    <row r="16" spans="1:23" s="402" customFormat="1" ht="15" customHeight="1">
      <c r="A16" s="421" t="s">
        <v>263</v>
      </c>
      <c r="B16" s="50">
        <f t="shared" si="1"/>
        <v>4</v>
      </c>
      <c r="C16" s="99">
        <v>1</v>
      </c>
      <c r="D16" s="99">
        <v>3</v>
      </c>
      <c r="E16" s="50">
        <f t="shared" si="2"/>
        <v>24</v>
      </c>
      <c r="F16" s="99">
        <v>15</v>
      </c>
      <c r="G16" s="99">
        <v>9</v>
      </c>
      <c r="H16" s="72">
        <f t="shared" si="8"/>
        <v>-20</v>
      </c>
      <c r="I16" s="72">
        <f t="shared" si="3"/>
        <v>-14</v>
      </c>
      <c r="J16" s="540">
        <f t="shared" si="3"/>
        <v>-6</v>
      </c>
      <c r="K16" s="101">
        <f t="shared" si="4"/>
        <v>15</v>
      </c>
      <c r="L16" s="99">
        <v>6</v>
      </c>
      <c r="M16" s="99">
        <v>9</v>
      </c>
      <c r="N16" s="50">
        <f t="shared" si="5"/>
        <v>13</v>
      </c>
      <c r="O16" s="99">
        <v>5</v>
      </c>
      <c r="P16" s="99">
        <v>8</v>
      </c>
      <c r="Q16" s="72">
        <f t="shared" si="6"/>
        <v>2</v>
      </c>
      <c r="R16" s="72">
        <f t="shared" si="6"/>
        <v>1</v>
      </c>
      <c r="S16" s="72">
        <f t="shared" si="6"/>
        <v>1</v>
      </c>
      <c r="T16" s="72">
        <f t="shared" si="7"/>
        <v>-18</v>
      </c>
      <c r="U16" s="72">
        <f t="shared" si="7"/>
        <v>-13</v>
      </c>
      <c r="V16" s="540">
        <f t="shared" si="7"/>
        <v>-5</v>
      </c>
      <c r="W16" s="403"/>
    </row>
    <row r="17" spans="1:23" s="402" customFormat="1" ht="15" customHeight="1">
      <c r="A17" s="421" t="s">
        <v>264</v>
      </c>
      <c r="B17" s="50">
        <f t="shared" si="1"/>
        <v>15</v>
      </c>
      <c r="C17" s="99">
        <v>8</v>
      </c>
      <c r="D17" s="99">
        <v>7</v>
      </c>
      <c r="E17" s="50">
        <f t="shared" si="2"/>
        <v>26</v>
      </c>
      <c r="F17" s="99">
        <v>16</v>
      </c>
      <c r="G17" s="99">
        <v>10</v>
      </c>
      <c r="H17" s="72">
        <f t="shared" si="8"/>
        <v>-11</v>
      </c>
      <c r="I17" s="72">
        <f t="shared" si="3"/>
        <v>-8</v>
      </c>
      <c r="J17" s="540">
        <f t="shared" si="3"/>
        <v>-3</v>
      </c>
      <c r="K17" s="101">
        <f t="shared" si="4"/>
        <v>39</v>
      </c>
      <c r="L17" s="99">
        <v>25</v>
      </c>
      <c r="M17" s="99">
        <v>14</v>
      </c>
      <c r="N17" s="50">
        <f t="shared" si="5"/>
        <v>37</v>
      </c>
      <c r="O17" s="99">
        <v>19</v>
      </c>
      <c r="P17" s="99">
        <v>18</v>
      </c>
      <c r="Q17" s="72">
        <f t="shared" si="6"/>
        <v>2</v>
      </c>
      <c r="R17" s="72">
        <f t="shared" si="6"/>
        <v>6</v>
      </c>
      <c r="S17" s="72">
        <f t="shared" si="6"/>
        <v>-4</v>
      </c>
      <c r="T17" s="72">
        <f t="shared" si="7"/>
        <v>-9</v>
      </c>
      <c r="U17" s="72">
        <f t="shared" si="7"/>
        <v>-2</v>
      </c>
      <c r="V17" s="540">
        <f t="shared" si="7"/>
        <v>-7</v>
      </c>
      <c r="W17" s="403"/>
    </row>
    <row r="18" spans="1:23" s="402" customFormat="1" ht="15" customHeight="1">
      <c r="A18" s="421" t="s">
        <v>265</v>
      </c>
      <c r="B18" s="50">
        <f t="shared" si="1"/>
        <v>251</v>
      </c>
      <c r="C18" s="99">
        <v>139</v>
      </c>
      <c r="D18" s="99">
        <v>112</v>
      </c>
      <c r="E18" s="50">
        <f t="shared" si="2"/>
        <v>200</v>
      </c>
      <c r="F18" s="99">
        <v>99</v>
      </c>
      <c r="G18" s="99">
        <v>101</v>
      </c>
      <c r="H18" s="72">
        <f t="shared" si="8"/>
        <v>51</v>
      </c>
      <c r="I18" s="72">
        <f t="shared" si="3"/>
        <v>40</v>
      </c>
      <c r="J18" s="540">
        <f t="shared" si="3"/>
        <v>11</v>
      </c>
      <c r="K18" s="101">
        <f t="shared" si="4"/>
        <v>710</v>
      </c>
      <c r="L18" s="99">
        <v>406</v>
      </c>
      <c r="M18" s="99">
        <v>304</v>
      </c>
      <c r="N18" s="50">
        <f t="shared" si="5"/>
        <v>752</v>
      </c>
      <c r="O18" s="99">
        <v>413</v>
      </c>
      <c r="P18" s="99">
        <v>339</v>
      </c>
      <c r="Q18" s="72">
        <f t="shared" si="6"/>
        <v>-42</v>
      </c>
      <c r="R18" s="72">
        <f t="shared" si="6"/>
        <v>-7</v>
      </c>
      <c r="S18" s="72">
        <f t="shared" si="6"/>
        <v>-35</v>
      </c>
      <c r="T18" s="72">
        <f t="shared" si="7"/>
        <v>9</v>
      </c>
      <c r="U18" s="72">
        <f t="shared" si="7"/>
        <v>33</v>
      </c>
      <c r="V18" s="540">
        <f t="shared" si="7"/>
        <v>-24</v>
      </c>
      <c r="W18" s="403"/>
    </row>
    <row r="19" spans="1:22" s="402" customFormat="1" ht="15" customHeight="1">
      <c r="A19" s="421" t="s">
        <v>266</v>
      </c>
      <c r="B19" s="50">
        <f t="shared" si="1"/>
        <v>15</v>
      </c>
      <c r="C19" s="99">
        <v>5</v>
      </c>
      <c r="D19" s="99">
        <v>10</v>
      </c>
      <c r="E19" s="50">
        <f t="shared" si="2"/>
        <v>34</v>
      </c>
      <c r="F19" s="99">
        <v>21</v>
      </c>
      <c r="G19" s="99">
        <v>13</v>
      </c>
      <c r="H19" s="72">
        <f>B19-E19</f>
        <v>-19</v>
      </c>
      <c r="I19" s="72">
        <f>C19-F19</f>
        <v>-16</v>
      </c>
      <c r="J19" s="540">
        <f t="shared" si="3"/>
        <v>-3</v>
      </c>
      <c r="K19" s="101">
        <f t="shared" si="4"/>
        <v>55</v>
      </c>
      <c r="L19" s="99">
        <v>26</v>
      </c>
      <c r="M19" s="99">
        <v>29</v>
      </c>
      <c r="N19" s="50">
        <f t="shared" si="5"/>
        <v>67</v>
      </c>
      <c r="O19" s="99">
        <v>29</v>
      </c>
      <c r="P19" s="99">
        <v>38</v>
      </c>
      <c r="Q19" s="72">
        <f t="shared" si="6"/>
        <v>-12</v>
      </c>
      <c r="R19" s="72">
        <f t="shared" si="6"/>
        <v>-3</v>
      </c>
      <c r="S19" s="72">
        <f t="shared" si="6"/>
        <v>-9</v>
      </c>
      <c r="T19" s="72">
        <f t="shared" si="7"/>
        <v>-31</v>
      </c>
      <c r="U19" s="72">
        <f t="shared" si="7"/>
        <v>-19</v>
      </c>
      <c r="V19" s="540">
        <f t="shared" si="7"/>
        <v>-12</v>
      </c>
    </row>
    <row r="20" spans="1:22" s="402" customFormat="1" ht="15" customHeight="1">
      <c r="A20" s="421" t="s">
        <v>267</v>
      </c>
      <c r="B20" s="50">
        <f t="shared" si="1"/>
        <v>16</v>
      </c>
      <c r="C20" s="99">
        <v>9</v>
      </c>
      <c r="D20" s="99">
        <v>7</v>
      </c>
      <c r="E20" s="50">
        <f t="shared" si="2"/>
        <v>74</v>
      </c>
      <c r="F20" s="99">
        <v>41</v>
      </c>
      <c r="G20" s="99">
        <v>33</v>
      </c>
      <c r="H20" s="72">
        <f t="shared" si="8"/>
        <v>-58</v>
      </c>
      <c r="I20" s="72">
        <f>C20-F20</f>
        <v>-32</v>
      </c>
      <c r="J20" s="540">
        <f t="shared" si="3"/>
        <v>-26</v>
      </c>
      <c r="K20" s="101">
        <f t="shared" si="4"/>
        <v>55</v>
      </c>
      <c r="L20" s="99">
        <v>22</v>
      </c>
      <c r="M20" s="99">
        <v>33</v>
      </c>
      <c r="N20" s="50">
        <f t="shared" si="5"/>
        <v>96</v>
      </c>
      <c r="O20" s="99">
        <v>40</v>
      </c>
      <c r="P20" s="99">
        <v>56</v>
      </c>
      <c r="Q20" s="72">
        <f t="shared" si="6"/>
        <v>-41</v>
      </c>
      <c r="R20" s="72">
        <f t="shared" si="6"/>
        <v>-18</v>
      </c>
      <c r="S20" s="72">
        <f t="shared" si="6"/>
        <v>-23</v>
      </c>
      <c r="T20" s="72">
        <f t="shared" si="7"/>
        <v>-99</v>
      </c>
      <c r="U20" s="72">
        <f t="shared" si="7"/>
        <v>-50</v>
      </c>
      <c r="V20" s="540">
        <f t="shared" si="7"/>
        <v>-49</v>
      </c>
    </row>
    <row r="21" spans="1:23" s="402" customFormat="1" ht="15" customHeight="1">
      <c r="A21" s="421" t="s">
        <v>460</v>
      </c>
      <c r="B21" s="50">
        <f t="shared" si="1"/>
        <v>11</v>
      </c>
      <c r="C21" s="99">
        <v>5</v>
      </c>
      <c r="D21" s="99">
        <v>6</v>
      </c>
      <c r="E21" s="50">
        <f t="shared" si="2"/>
        <v>47</v>
      </c>
      <c r="F21" s="99">
        <v>22</v>
      </c>
      <c r="G21" s="99">
        <v>25</v>
      </c>
      <c r="H21" s="72">
        <f t="shared" si="8"/>
        <v>-36</v>
      </c>
      <c r="I21" s="72">
        <f>C21-F21</f>
        <v>-17</v>
      </c>
      <c r="J21" s="540">
        <f t="shared" si="3"/>
        <v>-19</v>
      </c>
      <c r="K21" s="101">
        <f t="shared" si="4"/>
        <v>49</v>
      </c>
      <c r="L21" s="99">
        <v>30</v>
      </c>
      <c r="M21" s="99">
        <v>19</v>
      </c>
      <c r="N21" s="50">
        <f t="shared" si="5"/>
        <v>60</v>
      </c>
      <c r="O21" s="99">
        <v>30</v>
      </c>
      <c r="P21" s="99">
        <v>30</v>
      </c>
      <c r="Q21" s="72">
        <f t="shared" si="6"/>
        <v>-11</v>
      </c>
      <c r="R21" s="72">
        <f t="shared" si="6"/>
        <v>0</v>
      </c>
      <c r="S21" s="72">
        <f t="shared" si="6"/>
        <v>-11</v>
      </c>
      <c r="T21" s="72">
        <f t="shared" si="7"/>
        <v>-47</v>
      </c>
      <c r="U21" s="72">
        <f t="shared" si="7"/>
        <v>-17</v>
      </c>
      <c r="V21" s="540">
        <f t="shared" si="7"/>
        <v>-30</v>
      </c>
      <c r="W21" s="403"/>
    </row>
    <row r="22" spans="1:23" s="402" customFormat="1" ht="15" customHeight="1">
      <c r="A22" s="421" t="s">
        <v>461</v>
      </c>
      <c r="B22" s="50">
        <f t="shared" si="1"/>
        <v>4</v>
      </c>
      <c r="C22" s="99">
        <v>2</v>
      </c>
      <c r="D22" s="99">
        <v>2</v>
      </c>
      <c r="E22" s="50">
        <f t="shared" si="2"/>
        <v>33</v>
      </c>
      <c r="F22" s="99">
        <v>18</v>
      </c>
      <c r="G22" s="99">
        <v>15</v>
      </c>
      <c r="H22" s="72">
        <f t="shared" si="8"/>
        <v>-29</v>
      </c>
      <c r="I22" s="72">
        <f>C22-F22</f>
        <v>-16</v>
      </c>
      <c r="J22" s="540">
        <f t="shared" si="3"/>
        <v>-13</v>
      </c>
      <c r="K22" s="101">
        <f t="shared" si="4"/>
        <v>19</v>
      </c>
      <c r="L22" s="99">
        <v>12</v>
      </c>
      <c r="M22" s="99">
        <v>7</v>
      </c>
      <c r="N22" s="50">
        <f t="shared" si="5"/>
        <v>36</v>
      </c>
      <c r="O22" s="99">
        <v>14</v>
      </c>
      <c r="P22" s="99">
        <v>22</v>
      </c>
      <c r="Q22" s="72">
        <f t="shared" si="6"/>
        <v>-17</v>
      </c>
      <c r="R22" s="72">
        <f t="shared" si="6"/>
        <v>-2</v>
      </c>
      <c r="S22" s="72">
        <f t="shared" si="6"/>
        <v>-15</v>
      </c>
      <c r="T22" s="72">
        <f t="shared" si="7"/>
        <v>-46</v>
      </c>
      <c r="U22" s="72">
        <f t="shared" si="7"/>
        <v>-18</v>
      </c>
      <c r="V22" s="540">
        <f t="shared" si="7"/>
        <v>-28</v>
      </c>
      <c r="W22" s="403"/>
    </row>
    <row r="23" spans="1:23" s="402" customFormat="1" ht="15" customHeight="1">
      <c r="A23" s="421" t="s">
        <v>462</v>
      </c>
      <c r="B23" s="50">
        <f t="shared" si="1"/>
        <v>7</v>
      </c>
      <c r="C23" s="99">
        <v>4</v>
      </c>
      <c r="D23" s="99">
        <v>3</v>
      </c>
      <c r="E23" s="50">
        <f t="shared" si="2"/>
        <v>22</v>
      </c>
      <c r="F23" s="99">
        <v>16</v>
      </c>
      <c r="G23" s="99">
        <v>6</v>
      </c>
      <c r="H23" s="72">
        <f t="shared" si="8"/>
        <v>-15</v>
      </c>
      <c r="I23" s="72">
        <f>C23-F23</f>
        <v>-12</v>
      </c>
      <c r="J23" s="540">
        <f t="shared" si="3"/>
        <v>-3</v>
      </c>
      <c r="K23" s="101">
        <f t="shared" si="4"/>
        <v>18</v>
      </c>
      <c r="L23" s="99">
        <v>11</v>
      </c>
      <c r="M23" s="99">
        <v>7</v>
      </c>
      <c r="N23" s="50">
        <f t="shared" si="5"/>
        <v>34</v>
      </c>
      <c r="O23" s="99">
        <v>21</v>
      </c>
      <c r="P23" s="99">
        <v>13</v>
      </c>
      <c r="Q23" s="72">
        <f t="shared" si="6"/>
        <v>-16</v>
      </c>
      <c r="R23" s="72">
        <f t="shared" si="6"/>
        <v>-10</v>
      </c>
      <c r="S23" s="72">
        <f t="shared" si="6"/>
        <v>-6</v>
      </c>
      <c r="T23" s="72">
        <f t="shared" si="7"/>
        <v>-31</v>
      </c>
      <c r="U23" s="72">
        <f t="shared" si="7"/>
        <v>-22</v>
      </c>
      <c r="V23" s="540">
        <f t="shared" si="7"/>
        <v>-9</v>
      </c>
      <c r="W23" s="403"/>
    </row>
    <row r="24" spans="1:23" s="402" customFormat="1" ht="15" customHeight="1">
      <c r="A24" s="422" t="s">
        <v>463</v>
      </c>
      <c r="B24" s="104">
        <f t="shared" si="1"/>
        <v>11</v>
      </c>
      <c r="C24" s="537">
        <v>4</v>
      </c>
      <c r="D24" s="537">
        <v>7</v>
      </c>
      <c r="E24" s="104">
        <f t="shared" si="2"/>
        <v>44</v>
      </c>
      <c r="F24" s="537">
        <v>22</v>
      </c>
      <c r="G24" s="537">
        <v>22</v>
      </c>
      <c r="H24" s="73">
        <f t="shared" si="8"/>
        <v>-33</v>
      </c>
      <c r="I24" s="73">
        <f>C24-F24</f>
        <v>-18</v>
      </c>
      <c r="J24" s="541">
        <f t="shared" si="3"/>
        <v>-15</v>
      </c>
      <c r="K24" s="105">
        <f t="shared" si="4"/>
        <v>43</v>
      </c>
      <c r="L24" s="537">
        <v>27</v>
      </c>
      <c r="M24" s="537">
        <v>16</v>
      </c>
      <c r="N24" s="104">
        <f t="shared" si="5"/>
        <v>77</v>
      </c>
      <c r="O24" s="537">
        <v>42</v>
      </c>
      <c r="P24" s="537">
        <v>35</v>
      </c>
      <c r="Q24" s="73">
        <f t="shared" si="6"/>
        <v>-34</v>
      </c>
      <c r="R24" s="73">
        <f t="shared" si="6"/>
        <v>-15</v>
      </c>
      <c r="S24" s="73">
        <f t="shared" si="6"/>
        <v>-19</v>
      </c>
      <c r="T24" s="73">
        <f t="shared" si="7"/>
        <v>-67</v>
      </c>
      <c r="U24" s="73">
        <f t="shared" si="7"/>
        <v>-33</v>
      </c>
      <c r="V24" s="541">
        <f t="shared" si="7"/>
        <v>-34</v>
      </c>
      <c r="W24" s="403"/>
    </row>
    <row r="25" s="284" customFormat="1" ht="17.25" customHeight="1">
      <c r="A25" s="13" t="s">
        <v>584</v>
      </c>
    </row>
    <row r="26" ht="12">
      <c r="C26" s="368"/>
    </row>
    <row r="54" ht="12">
      <c r="O54" s="369"/>
    </row>
  </sheetData>
  <sheetProtection/>
  <mergeCells count="12">
    <mergeCell ref="B3:J3"/>
    <mergeCell ref="K3:S3"/>
    <mergeCell ref="A1:J1"/>
    <mergeCell ref="K1:V1"/>
    <mergeCell ref="A3:A5"/>
    <mergeCell ref="H4:J4"/>
    <mergeCell ref="Q4:S4"/>
    <mergeCell ref="B4:D4"/>
    <mergeCell ref="E4:G4"/>
    <mergeCell ref="K4:M4"/>
    <mergeCell ref="N4:P4"/>
    <mergeCell ref="T3:V4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4"/>
  <sheetViews>
    <sheetView zoomScaleSheetLayoutView="75" zoomScalePageLayoutView="0" workbookViewId="0" topLeftCell="A1">
      <selection activeCell="F6" sqref="F6"/>
    </sheetView>
  </sheetViews>
  <sheetFormatPr defaultColWidth="8.00390625" defaultRowHeight="13.5"/>
  <cols>
    <col min="1" max="1" width="3.50390625" style="94" customWidth="1"/>
    <col min="2" max="2" width="10.625" style="94" customWidth="1"/>
    <col min="3" max="7" width="8.625" style="94" customWidth="1"/>
    <col min="8" max="8" width="4.00390625" style="94" customWidth="1"/>
    <col min="9" max="9" width="3.50390625" style="94" customWidth="1"/>
    <col min="10" max="10" width="10.625" style="94" customWidth="1"/>
    <col min="11" max="15" width="8.625" style="94" customWidth="1"/>
    <col min="16" max="16" width="5.875" style="94" customWidth="1"/>
    <col min="17" max="17" width="10.625" style="94" customWidth="1"/>
    <col min="18" max="19" width="9.00390625" style="94" customWidth="1"/>
    <col min="20" max="22" width="8.625" style="94" customWidth="1"/>
    <col min="23" max="23" width="4.00390625" style="94" customWidth="1"/>
    <col min="24" max="24" width="4.50390625" style="94" customWidth="1"/>
    <col min="25" max="25" width="10.625" style="94" customWidth="1"/>
    <col min="26" max="26" width="8.625" style="94" customWidth="1"/>
    <col min="27" max="27" width="8.625" style="243" customWidth="1"/>
    <col min="28" max="30" width="8.625" style="94" customWidth="1"/>
    <col min="31" max="16384" width="8.00390625" style="94" customWidth="1"/>
  </cols>
  <sheetData>
    <row r="1" spans="7:22" s="77" customFormat="1" ht="21" customHeight="1">
      <c r="G1" s="785" t="s">
        <v>458</v>
      </c>
      <c r="H1" s="785"/>
      <c r="I1" s="785"/>
      <c r="J1" s="785"/>
      <c r="K1" s="785"/>
      <c r="L1" s="785"/>
      <c r="M1" s="785"/>
      <c r="O1" s="219"/>
      <c r="P1" s="785" t="s">
        <v>702</v>
      </c>
      <c r="Q1" s="785"/>
      <c r="R1" s="785"/>
      <c r="S1" s="785"/>
      <c r="T1" s="785"/>
      <c r="U1" s="785"/>
      <c r="V1" s="438"/>
    </row>
    <row r="2" spans="1:2" ht="21" customHeight="1">
      <c r="A2" s="784" t="s">
        <v>513</v>
      </c>
      <c r="B2" s="784"/>
    </row>
    <row r="3" spans="1:30" ht="18" customHeight="1">
      <c r="A3" s="786" t="s">
        <v>268</v>
      </c>
      <c r="B3" s="787"/>
      <c r="C3" s="779" t="s">
        <v>700</v>
      </c>
      <c r="D3" s="779"/>
      <c r="E3" s="779" t="s">
        <v>269</v>
      </c>
      <c r="F3" s="779" t="s">
        <v>270</v>
      </c>
      <c r="G3" s="783" t="s">
        <v>271</v>
      </c>
      <c r="H3" s="252"/>
      <c r="I3" s="786" t="s">
        <v>268</v>
      </c>
      <c r="J3" s="787"/>
      <c r="K3" s="779" t="s">
        <v>700</v>
      </c>
      <c r="L3" s="779"/>
      <c r="M3" s="779" t="s">
        <v>269</v>
      </c>
      <c r="N3" s="779" t="s">
        <v>270</v>
      </c>
      <c r="O3" s="783" t="s">
        <v>271</v>
      </c>
      <c r="P3" s="786" t="s">
        <v>268</v>
      </c>
      <c r="Q3" s="787"/>
      <c r="R3" s="779" t="s">
        <v>700</v>
      </c>
      <c r="S3" s="779"/>
      <c r="T3" s="779" t="s">
        <v>269</v>
      </c>
      <c r="U3" s="779" t="s">
        <v>270</v>
      </c>
      <c r="V3" s="783" t="s">
        <v>271</v>
      </c>
      <c r="W3" s="252"/>
      <c r="X3" s="786" t="s">
        <v>268</v>
      </c>
      <c r="Y3" s="787"/>
      <c r="Z3" s="779" t="s">
        <v>700</v>
      </c>
      <c r="AA3" s="779"/>
      <c r="AB3" s="779" t="s">
        <v>269</v>
      </c>
      <c r="AC3" s="779" t="s">
        <v>270</v>
      </c>
      <c r="AD3" s="783" t="s">
        <v>271</v>
      </c>
    </row>
    <row r="4" spans="1:30" ht="36">
      <c r="A4" s="786"/>
      <c r="B4" s="787"/>
      <c r="C4" s="84" t="s">
        <v>701</v>
      </c>
      <c r="D4" s="84" t="s">
        <v>754</v>
      </c>
      <c r="E4" s="779"/>
      <c r="F4" s="779"/>
      <c r="G4" s="783"/>
      <c r="H4" s="252"/>
      <c r="I4" s="786"/>
      <c r="J4" s="787"/>
      <c r="K4" s="84" t="s">
        <v>701</v>
      </c>
      <c r="L4" s="84" t="s">
        <v>754</v>
      </c>
      <c r="M4" s="779"/>
      <c r="N4" s="779"/>
      <c r="O4" s="783"/>
      <c r="P4" s="786"/>
      <c r="Q4" s="787"/>
      <c r="R4" s="84" t="s">
        <v>701</v>
      </c>
      <c r="S4" s="84" t="s">
        <v>755</v>
      </c>
      <c r="T4" s="779"/>
      <c r="U4" s="779"/>
      <c r="V4" s="783"/>
      <c r="W4" s="252"/>
      <c r="X4" s="786"/>
      <c r="Y4" s="787"/>
      <c r="Z4" s="84" t="s">
        <v>701</v>
      </c>
      <c r="AA4" s="84" t="s">
        <v>754</v>
      </c>
      <c r="AB4" s="779"/>
      <c r="AC4" s="779"/>
      <c r="AD4" s="783"/>
    </row>
    <row r="5" spans="1:30" ht="18.75" customHeight="1">
      <c r="A5" s="778" t="s">
        <v>274</v>
      </c>
      <c r="B5" s="788"/>
      <c r="C5" s="112">
        <f>SUM(C6:C47)</f>
        <v>24167</v>
      </c>
      <c r="D5" s="112">
        <f>SUM(D6:D47)</f>
        <v>24247</v>
      </c>
      <c r="E5" s="416">
        <f>SUM(E6:E47)</f>
        <v>-80</v>
      </c>
      <c r="F5" s="408">
        <f>E5/D5%</f>
        <v>-0.329937724254547</v>
      </c>
      <c r="G5" s="409">
        <f>E5/$AB$24%</f>
        <v>3.8350910834132312</v>
      </c>
      <c r="H5" s="252"/>
      <c r="I5" s="777" t="s">
        <v>278</v>
      </c>
      <c r="J5" s="778"/>
      <c r="K5" s="112">
        <f>SUM(K6:K16)</f>
        <v>14198</v>
      </c>
      <c r="L5" s="112">
        <f>SUM(L6:L16)</f>
        <v>14462</v>
      </c>
      <c r="M5" s="351">
        <f>SUM(M6:M16)</f>
        <v>-264</v>
      </c>
      <c r="N5" s="408">
        <f>M5/L5%</f>
        <v>-1.825473655096114</v>
      </c>
      <c r="O5" s="263">
        <f>M5/$AB$24%</f>
        <v>12.655800575263664</v>
      </c>
      <c r="P5" s="777" t="s">
        <v>288</v>
      </c>
      <c r="Q5" s="778"/>
      <c r="R5" s="112">
        <f>SUM(R6:R17)</f>
        <v>9749</v>
      </c>
      <c r="S5" s="112">
        <f>SUM(S6:S17)</f>
        <v>9769</v>
      </c>
      <c r="T5" s="351">
        <f>R5-S5</f>
        <v>-20</v>
      </c>
      <c r="U5" s="408">
        <f>T5/S5%</f>
        <v>-0.20472924557273006</v>
      </c>
      <c r="V5" s="409">
        <f>T5/$AB$24%</f>
        <v>0.9587727708533078</v>
      </c>
      <c r="W5" s="252"/>
      <c r="X5" s="781" t="s">
        <v>295</v>
      </c>
      <c r="Y5" s="791"/>
      <c r="Z5" s="405">
        <f>SUM(Z6:Z9)</f>
        <v>3408</v>
      </c>
      <c r="AA5" s="405">
        <f>SUM(AA6:AA9)</f>
        <v>3581</v>
      </c>
      <c r="AB5" s="351">
        <f>SUM(AB6:AB9)</f>
        <v>-173</v>
      </c>
      <c r="AC5" s="408">
        <f>AB5/AA5%</f>
        <v>-4.8310527785534765</v>
      </c>
      <c r="AD5" s="409">
        <f aca="true" t="shared" si="0" ref="AD5:AD20">AB5/$AB$24%</f>
        <v>8.293384467881113</v>
      </c>
    </row>
    <row r="6" spans="1:30" ht="18" customHeight="1">
      <c r="A6" s="251">
        <v>1</v>
      </c>
      <c r="B6" s="253" t="s">
        <v>272</v>
      </c>
      <c r="C6" s="239">
        <v>539</v>
      </c>
      <c r="D6" s="239">
        <v>562</v>
      </c>
      <c r="E6" s="254">
        <f aca="true" t="shared" si="1" ref="E6:E47">C6-D6</f>
        <v>-23</v>
      </c>
      <c r="F6" s="255">
        <f aca="true" t="shared" si="2" ref="F6:F47">E6/D6%</f>
        <v>-4.092526690391459</v>
      </c>
      <c r="G6" s="256">
        <f aca="true" t="shared" si="3" ref="G6:G47">E6/$AB$24%</f>
        <v>1.102588686481304</v>
      </c>
      <c r="H6" s="257"/>
      <c r="I6" s="251">
        <v>1</v>
      </c>
      <c r="J6" s="258" t="s">
        <v>79</v>
      </c>
      <c r="K6" s="239">
        <v>1792</v>
      </c>
      <c r="L6" s="239">
        <v>1692</v>
      </c>
      <c r="M6" s="254">
        <f aca="true" t="shared" si="4" ref="M6:M16">K6-L6</f>
        <v>100</v>
      </c>
      <c r="N6" s="255">
        <f aca="true" t="shared" si="5" ref="N6:N45">M6/L6%</f>
        <v>5.910165484633569</v>
      </c>
      <c r="O6" s="257">
        <f aca="true" t="shared" si="6" ref="O6:O45">M6/$AB$24%</f>
        <v>-4.793863854266539</v>
      </c>
      <c r="P6" s="251">
        <v>1</v>
      </c>
      <c r="Q6" s="258" t="s">
        <v>112</v>
      </c>
      <c r="R6" s="239">
        <v>2269</v>
      </c>
      <c r="S6" s="239">
        <v>2292</v>
      </c>
      <c r="T6" s="254">
        <f aca="true" t="shared" si="7" ref="T6:T11">R6-S6</f>
        <v>-23</v>
      </c>
      <c r="U6" s="255">
        <f aca="true" t="shared" si="8" ref="U6:U11">T6/S6%</f>
        <v>-1.0034904013961605</v>
      </c>
      <c r="V6" s="256">
        <f aca="true" t="shared" si="9" ref="V6:V11">T6/$AB$24%</f>
        <v>1.102588686481304</v>
      </c>
      <c r="W6" s="257"/>
      <c r="X6" s="94">
        <v>1</v>
      </c>
      <c r="Y6" s="259" t="s">
        <v>311</v>
      </c>
      <c r="Z6" s="50">
        <v>2683</v>
      </c>
      <c r="AA6" s="50">
        <v>2808</v>
      </c>
      <c r="AB6" s="254">
        <f>Z6-AA6</f>
        <v>-125</v>
      </c>
      <c r="AC6" s="255">
        <f aca="true" t="shared" si="10" ref="AC6:AC20">AB6/AA6%</f>
        <v>-4.451566951566952</v>
      </c>
      <c r="AD6" s="256">
        <f t="shared" si="0"/>
        <v>5.992329817833173</v>
      </c>
    </row>
    <row r="7" spans="1:30" ht="18" customHeight="1">
      <c r="A7" s="251">
        <v>2</v>
      </c>
      <c r="B7" s="253" t="s">
        <v>273</v>
      </c>
      <c r="C7" s="239">
        <v>997</v>
      </c>
      <c r="D7" s="239">
        <v>1034</v>
      </c>
      <c r="E7" s="254">
        <f t="shared" si="1"/>
        <v>-37</v>
      </c>
      <c r="F7" s="255">
        <f t="shared" si="2"/>
        <v>-3.5783365570599615</v>
      </c>
      <c r="G7" s="256">
        <f t="shared" si="3"/>
        <v>1.7737296260786195</v>
      </c>
      <c r="H7" s="257"/>
      <c r="I7" s="251">
        <v>2</v>
      </c>
      <c r="J7" s="258" t="s">
        <v>83</v>
      </c>
      <c r="K7" s="239">
        <v>802</v>
      </c>
      <c r="L7" s="239">
        <v>838</v>
      </c>
      <c r="M7" s="254">
        <f t="shared" si="4"/>
        <v>-36</v>
      </c>
      <c r="N7" s="255">
        <f t="shared" si="5"/>
        <v>-4.295942720763723</v>
      </c>
      <c r="O7" s="257">
        <f t="shared" si="6"/>
        <v>1.725790987535954</v>
      </c>
      <c r="P7" s="251">
        <v>2</v>
      </c>
      <c r="Q7" s="258" t="s">
        <v>627</v>
      </c>
      <c r="R7" s="239">
        <v>2727</v>
      </c>
      <c r="S7" s="239">
        <v>2620</v>
      </c>
      <c r="T7" s="254">
        <f t="shared" si="7"/>
        <v>107</v>
      </c>
      <c r="U7" s="255">
        <f t="shared" si="8"/>
        <v>4.083969465648855</v>
      </c>
      <c r="V7" s="256">
        <f t="shared" si="9"/>
        <v>-5.129434324065197</v>
      </c>
      <c r="W7" s="257"/>
      <c r="X7" s="94">
        <v>2</v>
      </c>
      <c r="Y7" s="259" t="s">
        <v>312</v>
      </c>
      <c r="Z7" s="50">
        <v>369</v>
      </c>
      <c r="AA7" s="50">
        <v>379</v>
      </c>
      <c r="AB7" s="254">
        <f>Z7-AA7</f>
        <v>-10</v>
      </c>
      <c r="AC7" s="255">
        <f t="shared" si="10"/>
        <v>-2.638522427440633</v>
      </c>
      <c r="AD7" s="256">
        <f t="shared" si="0"/>
        <v>0.4793863854266539</v>
      </c>
    </row>
    <row r="8" spans="1:30" ht="18" customHeight="1">
      <c r="A8" s="251">
        <v>3</v>
      </c>
      <c r="B8" s="258" t="s">
        <v>47</v>
      </c>
      <c r="C8" s="239">
        <v>790</v>
      </c>
      <c r="D8" s="239">
        <v>780</v>
      </c>
      <c r="E8" s="254">
        <f t="shared" si="1"/>
        <v>10</v>
      </c>
      <c r="F8" s="255">
        <f t="shared" si="2"/>
        <v>1.2820512820512822</v>
      </c>
      <c r="G8" s="256">
        <f t="shared" si="3"/>
        <v>-0.4793863854266539</v>
      </c>
      <c r="H8" s="257"/>
      <c r="I8" s="251">
        <v>3</v>
      </c>
      <c r="J8" s="258" t="s">
        <v>87</v>
      </c>
      <c r="K8" s="239">
        <v>73</v>
      </c>
      <c r="L8" s="239">
        <v>74</v>
      </c>
      <c r="M8" s="254">
        <f t="shared" si="4"/>
        <v>-1</v>
      </c>
      <c r="N8" s="255">
        <f t="shared" si="5"/>
        <v>-1.3513513513513513</v>
      </c>
      <c r="O8" s="257">
        <f t="shared" si="6"/>
        <v>0.04793863854266539</v>
      </c>
      <c r="P8" s="251">
        <v>3</v>
      </c>
      <c r="Q8" s="258" t="s">
        <v>119</v>
      </c>
      <c r="R8" s="239">
        <v>725</v>
      </c>
      <c r="S8" s="239">
        <v>787</v>
      </c>
      <c r="T8" s="254">
        <f t="shared" si="7"/>
        <v>-62</v>
      </c>
      <c r="U8" s="255">
        <f t="shared" si="8"/>
        <v>-7.878017789072427</v>
      </c>
      <c r="V8" s="256">
        <f t="shared" si="9"/>
        <v>2.972195589645254</v>
      </c>
      <c r="W8" s="257"/>
      <c r="X8" s="94">
        <v>3</v>
      </c>
      <c r="Y8" s="259" t="s">
        <v>313</v>
      </c>
      <c r="Z8" s="50">
        <v>291</v>
      </c>
      <c r="AA8" s="50">
        <v>322</v>
      </c>
      <c r="AB8" s="254">
        <f>Z8-AA8</f>
        <v>-31</v>
      </c>
      <c r="AC8" s="255">
        <f t="shared" si="10"/>
        <v>-9.627329192546583</v>
      </c>
      <c r="AD8" s="256">
        <f t="shared" si="0"/>
        <v>1.486097794822627</v>
      </c>
    </row>
    <row r="9" spans="1:30" ht="18" customHeight="1">
      <c r="A9" s="251">
        <v>4</v>
      </c>
      <c r="B9" s="258" t="s">
        <v>51</v>
      </c>
      <c r="C9" s="239">
        <v>560</v>
      </c>
      <c r="D9" s="239">
        <v>473</v>
      </c>
      <c r="E9" s="254">
        <f t="shared" si="1"/>
        <v>87</v>
      </c>
      <c r="F9" s="255">
        <f t="shared" si="2"/>
        <v>18.393234672304438</v>
      </c>
      <c r="G9" s="256">
        <f t="shared" si="3"/>
        <v>-4.170661553211889</v>
      </c>
      <c r="H9" s="257"/>
      <c r="I9" s="251">
        <v>4</v>
      </c>
      <c r="J9" s="258" t="s">
        <v>91</v>
      </c>
      <c r="K9" s="239">
        <v>469</v>
      </c>
      <c r="L9" s="239">
        <v>506</v>
      </c>
      <c r="M9" s="254">
        <f t="shared" si="4"/>
        <v>-37</v>
      </c>
      <c r="N9" s="255">
        <f t="shared" si="5"/>
        <v>-7.312252964426878</v>
      </c>
      <c r="O9" s="257">
        <f t="shared" si="6"/>
        <v>1.7737296260786195</v>
      </c>
      <c r="P9" s="251">
        <v>4</v>
      </c>
      <c r="Q9" s="258" t="s">
        <v>123</v>
      </c>
      <c r="R9" s="239">
        <v>895</v>
      </c>
      <c r="S9" s="239">
        <v>923</v>
      </c>
      <c r="T9" s="254">
        <f t="shared" si="7"/>
        <v>-28</v>
      </c>
      <c r="U9" s="255">
        <f t="shared" si="8"/>
        <v>-3.0335861321776814</v>
      </c>
      <c r="V9" s="256">
        <f t="shared" si="9"/>
        <v>1.342281879194631</v>
      </c>
      <c r="W9" s="257"/>
      <c r="X9" s="94">
        <v>4</v>
      </c>
      <c r="Y9" s="259" t="s">
        <v>314</v>
      </c>
      <c r="Z9" s="50">
        <v>65</v>
      </c>
      <c r="AA9" s="50">
        <v>72</v>
      </c>
      <c r="AB9" s="254">
        <f>Z9-AA9</f>
        <v>-7</v>
      </c>
      <c r="AC9" s="255">
        <f t="shared" si="10"/>
        <v>-9.722222222222223</v>
      </c>
      <c r="AD9" s="256">
        <f t="shared" si="0"/>
        <v>0.33557046979865773</v>
      </c>
    </row>
    <row r="10" spans="1:30" ht="18" customHeight="1">
      <c r="A10" s="251">
        <v>5</v>
      </c>
      <c r="B10" s="258" t="s">
        <v>55</v>
      </c>
      <c r="C10" s="239">
        <v>408</v>
      </c>
      <c r="D10" s="239">
        <v>445</v>
      </c>
      <c r="E10" s="254">
        <f t="shared" si="1"/>
        <v>-37</v>
      </c>
      <c r="F10" s="255">
        <f t="shared" si="2"/>
        <v>-8.314606741573034</v>
      </c>
      <c r="G10" s="256">
        <f t="shared" si="3"/>
        <v>1.7737296260786195</v>
      </c>
      <c r="H10" s="257"/>
      <c r="I10" s="251">
        <v>5</v>
      </c>
      <c r="J10" s="258" t="s">
        <v>95</v>
      </c>
      <c r="K10" s="239">
        <v>1726</v>
      </c>
      <c r="L10" s="239">
        <v>1803</v>
      </c>
      <c r="M10" s="254">
        <f t="shared" si="4"/>
        <v>-77</v>
      </c>
      <c r="N10" s="255">
        <f t="shared" si="5"/>
        <v>-4.270660011092623</v>
      </c>
      <c r="O10" s="257">
        <f t="shared" si="6"/>
        <v>3.691275167785235</v>
      </c>
      <c r="P10" s="251">
        <v>5</v>
      </c>
      <c r="Q10" s="258" t="s">
        <v>127</v>
      </c>
      <c r="R10" s="239">
        <v>308</v>
      </c>
      <c r="S10" s="239">
        <v>308</v>
      </c>
      <c r="T10" s="254">
        <f t="shared" si="7"/>
        <v>0</v>
      </c>
      <c r="U10" s="255">
        <f t="shared" si="8"/>
        <v>0</v>
      </c>
      <c r="V10" s="256">
        <f t="shared" si="9"/>
        <v>0</v>
      </c>
      <c r="W10" s="257"/>
      <c r="X10" s="781" t="s">
        <v>348</v>
      </c>
      <c r="Y10" s="778"/>
      <c r="Z10" s="405">
        <f>SUM(Z11:Z13)</f>
        <v>1684</v>
      </c>
      <c r="AA10" s="405">
        <f>SUM(AA11:AA13)</f>
        <v>1898</v>
      </c>
      <c r="AB10" s="351">
        <f>SUM(AB11:AB13)</f>
        <v>-214</v>
      </c>
      <c r="AC10" s="408">
        <f>AB10/AA10%</f>
        <v>-11.275026343519494</v>
      </c>
      <c r="AD10" s="409">
        <f t="shared" si="0"/>
        <v>10.258868648130393</v>
      </c>
    </row>
    <row r="11" spans="1:30" ht="18" customHeight="1">
      <c r="A11" s="251">
        <v>6</v>
      </c>
      <c r="B11" s="258" t="s">
        <v>167</v>
      </c>
      <c r="C11" s="239">
        <v>875</v>
      </c>
      <c r="D11" s="239">
        <v>912</v>
      </c>
      <c r="E11" s="254">
        <f t="shared" si="1"/>
        <v>-37</v>
      </c>
      <c r="F11" s="255">
        <f t="shared" si="2"/>
        <v>-4.05701754385965</v>
      </c>
      <c r="G11" s="256">
        <f t="shared" si="3"/>
        <v>1.7737296260786195</v>
      </c>
      <c r="H11" s="257"/>
      <c r="I11" s="251">
        <v>6</v>
      </c>
      <c r="J11" s="258" t="s">
        <v>99</v>
      </c>
      <c r="K11" s="239">
        <v>1663</v>
      </c>
      <c r="L11" s="239">
        <v>1792</v>
      </c>
      <c r="M11" s="254">
        <f t="shared" si="4"/>
        <v>-129</v>
      </c>
      <c r="N11" s="255">
        <f t="shared" si="5"/>
        <v>-7.1986607142857135</v>
      </c>
      <c r="O11" s="257">
        <f t="shared" si="6"/>
        <v>6.184084372003835</v>
      </c>
      <c r="P11" s="251">
        <v>6</v>
      </c>
      <c r="Q11" s="258" t="s">
        <v>131</v>
      </c>
      <c r="R11" s="239">
        <v>440</v>
      </c>
      <c r="S11" s="239">
        <v>450</v>
      </c>
      <c r="T11" s="254">
        <f t="shared" si="7"/>
        <v>-10</v>
      </c>
      <c r="U11" s="255">
        <f t="shared" si="8"/>
        <v>-2.2222222222222223</v>
      </c>
      <c r="V11" s="256">
        <f t="shared" si="9"/>
        <v>0.4793863854266539</v>
      </c>
      <c r="W11" s="257"/>
      <c r="X11" s="94">
        <v>1</v>
      </c>
      <c r="Y11" s="259" t="s">
        <v>315</v>
      </c>
      <c r="Z11" s="50">
        <v>642</v>
      </c>
      <c r="AA11" s="50">
        <v>710</v>
      </c>
      <c r="AB11" s="254">
        <f>Z11-AA11</f>
        <v>-68</v>
      </c>
      <c r="AC11" s="255">
        <f t="shared" si="10"/>
        <v>-9.577464788732394</v>
      </c>
      <c r="AD11" s="256">
        <f t="shared" si="0"/>
        <v>3.2598274209012463</v>
      </c>
    </row>
    <row r="12" spans="1:30" ht="18" customHeight="1">
      <c r="A12" s="251">
        <v>7</v>
      </c>
      <c r="B12" s="258" t="s">
        <v>62</v>
      </c>
      <c r="C12" s="239">
        <v>350</v>
      </c>
      <c r="D12" s="239">
        <v>334</v>
      </c>
      <c r="E12" s="254">
        <f t="shared" si="1"/>
        <v>16</v>
      </c>
      <c r="F12" s="255">
        <f t="shared" si="2"/>
        <v>4.790419161676647</v>
      </c>
      <c r="G12" s="256">
        <f t="shared" si="3"/>
        <v>-0.7670182166826462</v>
      </c>
      <c r="H12" s="257"/>
      <c r="I12" s="251">
        <v>7</v>
      </c>
      <c r="J12" s="258" t="s">
        <v>103</v>
      </c>
      <c r="K12" s="239">
        <v>64</v>
      </c>
      <c r="L12" s="239">
        <v>61</v>
      </c>
      <c r="M12" s="254">
        <f t="shared" si="4"/>
        <v>3</v>
      </c>
      <c r="N12" s="255">
        <f t="shared" si="5"/>
        <v>4.918032786885246</v>
      </c>
      <c r="O12" s="257">
        <f t="shared" si="6"/>
        <v>-0.14381591562799617</v>
      </c>
      <c r="P12" s="251">
        <v>7</v>
      </c>
      <c r="Q12" s="258" t="s">
        <v>134</v>
      </c>
      <c r="R12" s="404" t="s">
        <v>211</v>
      </c>
      <c r="S12" s="404" t="s">
        <v>211</v>
      </c>
      <c r="T12" s="404" t="s">
        <v>211</v>
      </c>
      <c r="U12" s="404" t="s">
        <v>211</v>
      </c>
      <c r="V12" s="410" t="s">
        <v>211</v>
      </c>
      <c r="W12" s="257"/>
      <c r="X12" s="94">
        <v>2</v>
      </c>
      <c r="Y12" s="259" t="s">
        <v>316</v>
      </c>
      <c r="Z12" s="50">
        <v>762</v>
      </c>
      <c r="AA12" s="50">
        <v>852</v>
      </c>
      <c r="AB12" s="254">
        <f>Z12-AA12</f>
        <v>-90</v>
      </c>
      <c r="AC12" s="255">
        <f t="shared" si="10"/>
        <v>-10.563380281690142</v>
      </c>
      <c r="AD12" s="256">
        <f t="shared" si="0"/>
        <v>4.314477468839885</v>
      </c>
    </row>
    <row r="13" spans="1:30" ht="18" customHeight="1">
      <c r="A13" s="251">
        <v>8</v>
      </c>
      <c r="B13" s="258" t="s">
        <v>66</v>
      </c>
      <c r="C13" s="239">
        <v>209</v>
      </c>
      <c r="D13" s="239">
        <v>235</v>
      </c>
      <c r="E13" s="254">
        <f t="shared" si="1"/>
        <v>-26</v>
      </c>
      <c r="F13" s="255">
        <f t="shared" si="2"/>
        <v>-11.063829787234042</v>
      </c>
      <c r="G13" s="256">
        <f t="shared" si="3"/>
        <v>1.2464046021093</v>
      </c>
      <c r="H13" s="257"/>
      <c r="I13" s="251">
        <v>8</v>
      </c>
      <c r="J13" s="258" t="s">
        <v>107</v>
      </c>
      <c r="K13" s="239">
        <v>100</v>
      </c>
      <c r="L13" s="239">
        <v>113</v>
      </c>
      <c r="M13" s="254">
        <f t="shared" si="4"/>
        <v>-13</v>
      </c>
      <c r="N13" s="255">
        <f t="shared" si="5"/>
        <v>-11.504424778761063</v>
      </c>
      <c r="O13" s="257">
        <f t="shared" si="6"/>
        <v>0.62320230105465</v>
      </c>
      <c r="P13" s="251">
        <v>8</v>
      </c>
      <c r="Q13" s="258" t="s">
        <v>50</v>
      </c>
      <c r="R13" s="404" t="s">
        <v>211</v>
      </c>
      <c r="S13" s="404" t="s">
        <v>211</v>
      </c>
      <c r="T13" s="404" t="s">
        <v>211</v>
      </c>
      <c r="U13" s="404" t="s">
        <v>211</v>
      </c>
      <c r="V13" s="410" t="s">
        <v>211</v>
      </c>
      <c r="W13" s="257"/>
      <c r="X13" s="94">
        <v>3</v>
      </c>
      <c r="Y13" s="259" t="s">
        <v>317</v>
      </c>
      <c r="Z13" s="50">
        <v>280</v>
      </c>
      <c r="AA13" s="50">
        <v>336</v>
      </c>
      <c r="AB13" s="254">
        <f>Z13-AA13</f>
        <v>-56</v>
      </c>
      <c r="AC13" s="255">
        <f t="shared" si="10"/>
        <v>-16.666666666666668</v>
      </c>
      <c r="AD13" s="256">
        <f t="shared" si="0"/>
        <v>2.684563758389262</v>
      </c>
    </row>
    <row r="14" spans="1:30" ht="18" customHeight="1">
      <c r="A14" s="251">
        <v>9</v>
      </c>
      <c r="B14" s="258" t="s">
        <v>70</v>
      </c>
      <c r="C14" s="239">
        <v>88</v>
      </c>
      <c r="D14" s="239">
        <v>100</v>
      </c>
      <c r="E14" s="254">
        <f t="shared" si="1"/>
        <v>-12</v>
      </c>
      <c r="F14" s="255">
        <f t="shared" si="2"/>
        <v>-12</v>
      </c>
      <c r="G14" s="256">
        <f t="shared" si="3"/>
        <v>0.5752636625119847</v>
      </c>
      <c r="H14" s="257"/>
      <c r="I14" s="251">
        <v>9</v>
      </c>
      <c r="J14" s="258" t="s">
        <v>111</v>
      </c>
      <c r="K14" s="239">
        <v>1245</v>
      </c>
      <c r="L14" s="239">
        <v>1127</v>
      </c>
      <c r="M14" s="254">
        <f t="shared" si="4"/>
        <v>118</v>
      </c>
      <c r="N14" s="255">
        <f t="shared" si="5"/>
        <v>10.470275066548359</v>
      </c>
      <c r="O14" s="257">
        <f t="shared" si="6"/>
        <v>-5.656759348034516</v>
      </c>
      <c r="P14" s="251">
        <v>9</v>
      </c>
      <c r="Q14" s="258" t="s">
        <v>54</v>
      </c>
      <c r="R14" s="239">
        <v>571</v>
      </c>
      <c r="S14" s="239">
        <v>607</v>
      </c>
      <c r="T14" s="254">
        <f aca="true" t="shared" si="11" ref="T14:T34">R14-S14</f>
        <v>-36</v>
      </c>
      <c r="U14" s="255">
        <f aca="true" t="shared" si="12" ref="U14:U27">T14/S14%</f>
        <v>-5.930807248764415</v>
      </c>
      <c r="V14" s="256">
        <f aca="true" t="shared" si="13" ref="V14:V50">T14/$AB$24%</f>
        <v>1.725790987535954</v>
      </c>
      <c r="W14" s="257"/>
      <c r="X14" s="781" t="s">
        <v>349</v>
      </c>
      <c r="Y14" s="782"/>
      <c r="Z14" s="405">
        <f>SUM(Z15:Z16)</f>
        <v>1357</v>
      </c>
      <c r="AA14" s="405">
        <f>SUM(AA15:AA16)</f>
        <v>1531</v>
      </c>
      <c r="AB14" s="351">
        <f>SUM(AB15:AB16)</f>
        <v>-174</v>
      </c>
      <c r="AC14" s="408">
        <f>AB14/AA14%</f>
        <v>-11.365120836054865</v>
      </c>
      <c r="AD14" s="409">
        <f t="shared" si="0"/>
        <v>8.341323106423777</v>
      </c>
    </row>
    <row r="15" spans="1:30" ht="18" customHeight="1">
      <c r="A15" s="251">
        <v>10</v>
      </c>
      <c r="B15" s="258" t="s">
        <v>74</v>
      </c>
      <c r="C15" s="239">
        <v>28</v>
      </c>
      <c r="D15" s="239">
        <v>33</v>
      </c>
      <c r="E15" s="254">
        <f t="shared" si="1"/>
        <v>-5</v>
      </c>
      <c r="F15" s="255">
        <f t="shared" si="2"/>
        <v>-15.15151515151515</v>
      </c>
      <c r="G15" s="256">
        <f t="shared" si="3"/>
        <v>0.23969319271332695</v>
      </c>
      <c r="H15" s="257"/>
      <c r="I15" s="251">
        <v>10</v>
      </c>
      <c r="J15" s="258" t="s">
        <v>115</v>
      </c>
      <c r="K15" s="239">
        <v>601</v>
      </c>
      <c r="L15" s="239">
        <v>665</v>
      </c>
      <c r="M15" s="254">
        <f t="shared" si="4"/>
        <v>-64</v>
      </c>
      <c r="N15" s="255">
        <f t="shared" si="5"/>
        <v>-9.62406015037594</v>
      </c>
      <c r="O15" s="257">
        <f t="shared" si="6"/>
        <v>3.068072866730585</v>
      </c>
      <c r="P15" s="251">
        <v>10</v>
      </c>
      <c r="Q15" s="258" t="s">
        <v>58</v>
      </c>
      <c r="R15" s="239">
        <v>403</v>
      </c>
      <c r="S15" s="239">
        <v>385</v>
      </c>
      <c r="T15" s="254">
        <f t="shared" si="11"/>
        <v>18</v>
      </c>
      <c r="U15" s="255">
        <f t="shared" si="12"/>
        <v>4.675324675324675</v>
      </c>
      <c r="V15" s="256">
        <f t="shared" si="13"/>
        <v>-0.862895493767977</v>
      </c>
      <c r="W15" s="257"/>
      <c r="X15" s="94">
        <v>1</v>
      </c>
      <c r="Y15" s="259" t="s">
        <v>318</v>
      </c>
      <c r="Z15" s="50">
        <v>579</v>
      </c>
      <c r="AA15" s="50">
        <v>655</v>
      </c>
      <c r="AB15" s="254">
        <f>Z15-AA15</f>
        <v>-76</v>
      </c>
      <c r="AC15" s="255">
        <f t="shared" si="10"/>
        <v>-11.603053435114504</v>
      </c>
      <c r="AD15" s="256">
        <f t="shared" si="0"/>
        <v>3.6433365292425695</v>
      </c>
    </row>
    <row r="16" spans="1:32" ht="18" customHeight="1">
      <c r="A16" s="251">
        <v>11</v>
      </c>
      <c r="B16" s="258" t="s">
        <v>78</v>
      </c>
      <c r="C16" s="239">
        <v>16</v>
      </c>
      <c r="D16" s="239">
        <v>22</v>
      </c>
      <c r="E16" s="254">
        <f t="shared" si="1"/>
        <v>-6</v>
      </c>
      <c r="F16" s="255">
        <f t="shared" si="2"/>
        <v>-27.272727272727273</v>
      </c>
      <c r="G16" s="256">
        <f t="shared" si="3"/>
        <v>0.28763183125599234</v>
      </c>
      <c r="H16" s="257"/>
      <c r="I16" s="251">
        <v>11</v>
      </c>
      <c r="J16" s="258" t="s">
        <v>118</v>
      </c>
      <c r="K16" s="239">
        <v>5663</v>
      </c>
      <c r="L16" s="239">
        <v>5791</v>
      </c>
      <c r="M16" s="254">
        <f t="shared" si="4"/>
        <v>-128</v>
      </c>
      <c r="N16" s="255">
        <f t="shared" si="5"/>
        <v>-2.2103263685028494</v>
      </c>
      <c r="O16" s="257">
        <f t="shared" si="6"/>
        <v>6.13614573346117</v>
      </c>
      <c r="P16" s="251">
        <v>11</v>
      </c>
      <c r="Q16" s="258" t="s">
        <v>61</v>
      </c>
      <c r="R16" s="239">
        <v>662</v>
      </c>
      <c r="S16" s="239">
        <v>641</v>
      </c>
      <c r="T16" s="254">
        <f t="shared" si="11"/>
        <v>21</v>
      </c>
      <c r="U16" s="255">
        <f t="shared" si="12"/>
        <v>3.2761310452418098</v>
      </c>
      <c r="V16" s="256">
        <f t="shared" si="13"/>
        <v>-1.0067114093959733</v>
      </c>
      <c r="W16" s="257"/>
      <c r="X16" s="94">
        <v>2</v>
      </c>
      <c r="Y16" s="259" t="s">
        <v>319</v>
      </c>
      <c r="Z16" s="50">
        <v>778</v>
      </c>
      <c r="AA16" s="50">
        <v>876</v>
      </c>
      <c r="AB16" s="254">
        <f>Z16-AA16</f>
        <v>-98</v>
      </c>
      <c r="AC16" s="255">
        <f t="shared" si="10"/>
        <v>-11.187214611872147</v>
      </c>
      <c r="AD16" s="256">
        <f t="shared" si="0"/>
        <v>4.697986577181208</v>
      </c>
      <c r="AE16" s="251"/>
      <c r="AF16" s="251"/>
    </row>
    <row r="17" spans="1:32" ht="18" customHeight="1">
      <c r="A17" s="251">
        <v>12</v>
      </c>
      <c r="B17" s="258" t="s">
        <v>82</v>
      </c>
      <c r="C17" s="239">
        <v>355</v>
      </c>
      <c r="D17" s="239">
        <v>374</v>
      </c>
      <c r="E17" s="254">
        <f t="shared" si="1"/>
        <v>-19</v>
      </c>
      <c r="F17" s="255">
        <f t="shared" si="2"/>
        <v>-5.080213903743315</v>
      </c>
      <c r="G17" s="256">
        <f t="shared" si="3"/>
        <v>0.9108341323106424</v>
      </c>
      <c r="H17" s="257"/>
      <c r="I17" s="777" t="s">
        <v>279</v>
      </c>
      <c r="J17" s="778"/>
      <c r="K17" s="112">
        <f>SUM(K18:K24)</f>
        <v>3284</v>
      </c>
      <c r="L17" s="112">
        <f>SUM(L18:L24)</f>
        <v>3460</v>
      </c>
      <c r="M17" s="351">
        <f>SUM(M18:M24)</f>
        <v>-176</v>
      </c>
      <c r="N17" s="408">
        <f>M17/L17%</f>
        <v>-5.086705202312139</v>
      </c>
      <c r="O17" s="263">
        <f>M17/$AB$24%</f>
        <v>8.437200383509108</v>
      </c>
      <c r="P17" s="251">
        <v>12</v>
      </c>
      <c r="Q17" s="258" t="s">
        <v>65</v>
      </c>
      <c r="R17" s="239">
        <v>749</v>
      </c>
      <c r="S17" s="239">
        <v>756</v>
      </c>
      <c r="T17" s="254">
        <f t="shared" si="11"/>
        <v>-7</v>
      </c>
      <c r="U17" s="255">
        <f t="shared" si="12"/>
        <v>-0.9259259259259259</v>
      </c>
      <c r="V17" s="256">
        <f t="shared" si="13"/>
        <v>0.33557046979865773</v>
      </c>
      <c r="W17" s="257"/>
      <c r="X17" s="781" t="s">
        <v>350</v>
      </c>
      <c r="Y17" s="778"/>
      <c r="Z17" s="405">
        <f>SUM(Z18:Z20)</f>
        <v>2820</v>
      </c>
      <c r="AA17" s="405">
        <f>SUM(AA18:AA20)</f>
        <v>2962</v>
      </c>
      <c r="AB17" s="351">
        <f>SUM(AB18:AB20)</f>
        <v>-142</v>
      </c>
      <c r="AC17" s="408">
        <f>AB17/AA17%</f>
        <v>-4.794058068872383</v>
      </c>
      <c r="AD17" s="409">
        <f t="shared" si="0"/>
        <v>6.807286673058485</v>
      </c>
      <c r="AE17" s="251"/>
      <c r="AF17" s="251"/>
    </row>
    <row r="18" spans="1:32" ht="18" customHeight="1">
      <c r="A18" s="251">
        <v>13</v>
      </c>
      <c r="B18" s="258" t="s">
        <v>86</v>
      </c>
      <c r="C18" s="239">
        <v>78</v>
      </c>
      <c r="D18" s="239">
        <v>110</v>
      </c>
      <c r="E18" s="254">
        <f t="shared" si="1"/>
        <v>-32</v>
      </c>
      <c r="F18" s="255">
        <f t="shared" si="2"/>
        <v>-29.09090909090909</v>
      </c>
      <c r="G18" s="256">
        <f t="shared" si="3"/>
        <v>1.5340364333652925</v>
      </c>
      <c r="H18" s="257"/>
      <c r="I18" s="251">
        <v>1</v>
      </c>
      <c r="J18" s="258" t="s">
        <v>126</v>
      </c>
      <c r="K18" s="239">
        <v>444</v>
      </c>
      <c r="L18" s="239">
        <v>455</v>
      </c>
      <c r="M18" s="254">
        <f aca="true" t="shared" si="14" ref="M18:M24">K18-L18</f>
        <v>-11</v>
      </c>
      <c r="N18" s="255">
        <f t="shared" si="5"/>
        <v>-2.417582417582418</v>
      </c>
      <c r="O18" s="257">
        <f t="shared" si="6"/>
        <v>0.5273250239693192</v>
      </c>
      <c r="P18" s="777" t="s">
        <v>347</v>
      </c>
      <c r="Q18" s="778"/>
      <c r="R18" s="112">
        <f>SUM(R19:R34)</f>
        <v>16635</v>
      </c>
      <c r="S18" s="112">
        <f>SUM(S19:S34)</f>
        <v>16278</v>
      </c>
      <c r="T18" s="351">
        <f>SUM(T19:T34)</f>
        <v>357</v>
      </c>
      <c r="U18" s="408">
        <f>T18/S18%</f>
        <v>2.1931441208993734</v>
      </c>
      <c r="V18" s="409">
        <f>T18/$AB$24%</f>
        <v>-17.114093959731544</v>
      </c>
      <c r="W18" s="257"/>
      <c r="X18" s="94">
        <v>1</v>
      </c>
      <c r="Y18" s="259" t="s">
        <v>320</v>
      </c>
      <c r="Z18" s="50">
        <v>864</v>
      </c>
      <c r="AA18" s="50">
        <v>886</v>
      </c>
      <c r="AB18" s="254">
        <f>Z18-AA18</f>
        <v>-22</v>
      </c>
      <c r="AC18" s="255">
        <f t="shared" si="10"/>
        <v>-2.483069977426637</v>
      </c>
      <c r="AD18" s="256">
        <f t="shared" si="0"/>
        <v>1.0546500479386385</v>
      </c>
      <c r="AE18" s="251"/>
      <c r="AF18" s="251"/>
    </row>
    <row r="19" spans="1:32" ht="18" customHeight="1">
      <c r="A19" s="251">
        <v>14</v>
      </c>
      <c r="B19" s="258" t="s">
        <v>90</v>
      </c>
      <c r="C19" s="239">
        <v>275</v>
      </c>
      <c r="D19" s="239">
        <v>311</v>
      </c>
      <c r="E19" s="254">
        <f t="shared" si="1"/>
        <v>-36</v>
      </c>
      <c r="F19" s="255">
        <f t="shared" si="2"/>
        <v>-11.57556270096463</v>
      </c>
      <c r="G19" s="256">
        <f t="shared" si="3"/>
        <v>1.725790987535954</v>
      </c>
      <c r="H19" s="257"/>
      <c r="I19" s="251">
        <v>2</v>
      </c>
      <c r="J19" s="258" t="s">
        <v>130</v>
      </c>
      <c r="K19" s="239">
        <v>547</v>
      </c>
      <c r="L19" s="239">
        <v>560</v>
      </c>
      <c r="M19" s="254">
        <f t="shared" si="14"/>
        <v>-13</v>
      </c>
      <c r="N19" s="255">
        <f t="shared" si="5"/>
        <v>-2.3214285714285716</v>
      </c>
      <c r="O19" s="257">
        <f t="shared" si="6"/>
        <v>0.62320230105465</v>
      </c>
      <c r="P19" s="251">
        <v>1</v>
      </c>
      <c r="Q19" s="258" t="s">
        <v>137</v>
      </c>
      <c r="R19" s="341">
        <v>844</v>
      </c>
      <c r="S19" s="239">
        <v>541</v>
      </c>
      <c r="T19" s="254">
        <f t="shared" si="11"/>
        <v>303</v>
      </c>
      <c r="U19" s="255">
        <f t="shared" si="12"/>
        <v>56.007393715341955</v>
      </c>
      <c r="V19" s="256">
        <f t="shared" si="13"/>
        <v>-14.525407478427613</v>
      </c>
      <c r="W19" s="257"/>
      <c r="X19" s="94">
        <v>2</v>
      </c>
      <c r="Y19" s="259" t="s">
        <v>321</v>
      </c>
      <c r="Z19" s="50">
        <v>891</v>
      </c>
      <c r="AA19" s="50">
        <v>793</v>
      </c>
      <c r="AB19" s="254">
        <f>Z19-AA19</f>
        <v>98</v>
      </c>
      <c r="AC19" s="255">
        <f t="shared" si="10"/>
        <v>12.35813366960908</v>
      </c>
      <c r="AD19" s="256">
        <f t="shared" si="0"/>
        <v>-4.697986577181208</v>
      </c>
      <c r="AE19" s="251"/>
      <c r="AF19" s="251"/>
    </row>
    <row r="20" spans="1:32" ht="18" customHeight="1">
      <c r="A20" s="251">
        <v>15</v>
      </c>
      <c r="B20" s="258" t="s">
        <v>94</v>
      </c>
      <c r="C20" s="239">
        <v>74</v>
      </c>
      <c r="D20" s="239">
        <v>87</v>
      </c>
      <c r="E20" s="254">
        <f t="shared" si="1"/>
        <v>-13</v>
      </c>
      <c r="F20" s="255">
        <f t="shared" si="2"/>
        <v>-14.942528735632184</v>
      </c>
      <c r="G20" s="256">
        <f t="shared" si="3"/>
        <v>0.62320230105465</v>
      </c>
      <c r="H20" s="257"/>
      <c r="I20" s="251">
        <v>3</v>
      </c>
      <c r="J20" s="258" t="s">
        <v>133</v>
      </c>
      <c r="K20" s="239">
        <v>731</v>
      </c>
      <c r="L20" s="239">
        <v>802</v>
      </c>
      <c r="M20" s="254">
        <f t="shared" si="14"/>
        <v>-71</v>
      </c>
      <c r="N20" s="255">
        <f t="shared" si="5"/>
        <v>-8.852867830423941</v>
      </c>
      <c r="O20" s="257">
        <f t="shared" si="6"/>
        <v>3.4036433365292424</v>
      </c>
      <c r="P20" s="251">
        <v>2</v>
      </c>
      <c r="Q20" s="258" t="s">
        <v>140</v>
      </c>
      <c r="R20" s="341">
        <v>1112</v>
      </c>
      <c r="S20" s="239">
        <v>1151</v>
      </c>
      <c r="T20" s="254">
        <f t="shared" si="11"/>
        <v>-39</v>
      </c>
      <c r="U20" s="255">
        <f t="shared" si="12"/>
        <v>-3.3883579496090355</v>
      </c>
      <c r="V20" s="256">
        <f t="shared" si="13"/>
        <v>1.8696069031639502</v>
      </c>
      <c r="W20" s="257"/>
      <c r="X20" s="94">
        <v>3</v>
      </c>
      <c r="Y20" s="259" t="s">
        <v>322</v>
      </c>
      <c r="Z20" s="50">
        <v>1065</v>
      </c>
      <c r="AA20" s="50">
        <v>1283</v>
      </c>
      <c r="AB20" s="254">
        <f>Z20-AA20</f>
        <v>-218</v>
      </c>
      <c r="AC20" s="255">
        <f t="shared" si="10"/>
        <v>-16.991426344505065</v>
      </c>
      <c r="AD20" s="256">
        <f t="shared" si="0"/>
        <v>10.450623202301054</v>
      </c>
      <c r="AE20" s="251"/>
      <c r="AF20" s="251"/>
    </row>
    <row r="21" spans="1:32" ht="18" customHeight="1">
      <c r="A21" s="251">
        <v>16</v>
      </c>
      <c r="B21" s="258" t="s">
        <v>98</v>
      </c>
      <c r="C21" s="239">
        <v>133</v>
      </c>
      <c r="D21" s="239">
        <v>160</v>
      </c>
      <c r="E21" s="254">
        <f t="shared" si="1"/>
        <v>-27</v>
      </c>
      <c r="F21" s="255">
        <f t="shared" si="2"/>
        <v>-16.875</v>
      </c>
      <c r="G21" s="256">
        <f t="shared" si="3"/>
        <v>1.2943432406519655</v>
      </c>
      <c r="H21" s="257"/>
      <c r="I21" s="251">
        <v>4</v>
      </c>
      <c r="J21" s="258" t="s">
        <v>136</v>
      </c>
      <c r="K21" s="239">
        <v>123</v>
      </c>
      <c r="L21" s="239">
        <v>138</v>
      </c>
      <c r="M21" s="254">
        <f t="shared" si="14"/>
        <v>-15</v>
      </c>
      <c r="N21" s="255">
        <f t="shared" si="5"/>
        <v>-10.869565217391305</v>
      </c>
      <c r="O21" s="257">
        <f t="shared" si="6"/>
        <v>0.7190795781399808</v>
      </c>
      <c r="P21" s="251">
        <v>3</v>
      </c>
      <c r="Q21" s="258" t="s">
        <v>143</v>
      </c>
      <c r="R21" s="341">
        <v>603</v>
      </c>
      <c r="S21" s="239">
        <v>571</v>
      </c>
      <c r="T21" s="254">
        <f t="shared" si="11"/>
        <v>32</v>
      </c>
      <c r="U21" s="255">
        <f t="shared" si="12"/>
        <v>5.604203152364273</v>
      </c>
      <c r="V21" s="256">
        <f t="shared" si="13"/>
        <v>-1.5340364333652925</v>
      </c>
      <c r="W21" s="257"/>
      <c r="X21" s="250"/>
      <c r="Y21" s="260"/>
      <c r="Z21" s="411"/>
      <c r="AA21" s="411"/>
      <c r="AB21" s="254"/>
      <c r="AC21" s="255"/>
      <c r="AD21" s="256"/>
      <c r="AE21" s="251"/>
      <c r="AF21" s="251"/>
    </row>
    <row r="22" spans="1:32" ht="18" customHeight="1">
      <c r="A22" s="251">
        <v>17</v>
      </c>
      <c r="B22" s="258" t="s">
        <v>102</v>
      </c>
      <c r="C22" s="239">
        <v>331</v>
      </c>
      <c r="D22" s="239">
        <v>361</v>
      </c>
      <c r="E22" s="254">
        <f t="shared" si="1"/>
        <v>-30</v>
      </c>
      <c r="F22" s="255">
        <f t="shared" si="2"/>
        <v>-8.310249307479225</v>
      </c>
      <c r="G22" s="256">
        <f t="shared" si="3"/>
        <v>1.4381591562799616</v>
      </c>
      <c r="H22" s="257"/>
      <c r="I22" s="251">
        <v>5</v>
      </c>
      <c r="J22" s="258" t="s">
        <v>139</v>
      </c>
      <c r="K22" s="239">
        <v>143</v>
      </c>
      <c r="L22" s="239">
        <v>157</v>
      </c>
      <c r="M22" s="254">
        <f t="shared" si="14"/>
        <v>-14</v>
      </c>
      <c r="N22" s="255">
        <f t="shared" si="5"/>
        <v>-8.9171974522293</v>
      </c>
      <c r="O22" s="257">
        <f t="shared" si="6"/>
        <v>0.6711409395973155</v>
      </c>
      <c r="P22" s="251">
        <v>4</v>
      </c>
      <c r="Q22" s="258" t="s">
        <v>146</v>
      </c>
      <c r="R22" s="341">
        <v>1420</v>
      </c>
      <c r="S22" s="239">
        <v>1454</v>
      </c>
      <c r="T22" s="254">
        <f t="shared" si="11"/>
        <v>-34</v>
      </c>
      <c r="U22" s="255">
        <f t="shared" si="12"/>
        <v>-2.3383768913342506</v>
      </c>
      <c r="V22" s="256">
        <f t="shared" si="13"/>
        <v>1.6299137104506232</v>
      </c>
      <c r="W22" s="257"/>
      <c r="X22" s="777"/>
      <c r="Y22" s="778"/>
      <c r="Z22" s="112"/>
      <c r="AA22" s="112"/>
      <c r="AB22" s="351"/>
      <c r="AC22" s="408"/>
      <c r="AD22" s="409"/>
      <c r="AE22" s="251"/>
      <c r="AF22" s="251"/>
    </row>
    <row r="23" spans="1:32" ht="18" customHeight="1">
      <c r="A23" s="251">
        <v>18</v>
      </c>
      <c r="B23" s="258" t="s">
        <v>106</v>
      </c>
      <c r="C23" s="239">
        <v>245</v>
      </c>
      <c r="D23" s="239">
        <v>315</v>
      </c>
      <c r="E23" s="254">
        <f t="shared" si="1"/>
        <v>-70</v>
      </c>
      <c r="F23" s="255">
        <f t="shared" si="2"/>
        <v>-22.22222222222222</v>
      </c>
      <c r="G23" s="256">
        <f t="shared" si="3"/>
        <v>3.3557046979865772</v>
      </c>
      <c r="H23" s="257"/>
      <c r="I23" s="251">
        <v>6</v>
      </c>
      <c r="J23" s="258" t="s">
        <v>142</v>
      </c>
      <c r="K23" s="239">
        <v>733</v>
      </c>
      <c r="L23" s="239">
        <v>764</v>
      </c>
      <c r="M23" s="254">
        <f t="shared" si="14"/>
        <v>-31</v>
      </c>
      <c r="N23" s="255">
        <f t="shared" si="5"/>
        <v>-4.057591623036649</v>
      </c>
      <c r="O23" s="257">
        <f t="shared" si="6"/>
        <v>1.486097794822627</v>
      </c>
      <c r="P23" s="251">
        <v>5</v>
      </c>
      <c r="Q23" s="258" t="s">
        <v>149</v>
      </c>
      <c r="R23" s="341">
        <v>1396</v>
      </c>
      <c r="S23" s="239">
        <v>1401</v>
      </c>
      <c r="T23" s="254">
        <f t="shared" si="11"/>
        <v>-5</v>
      </c>
      <c r="U23" s="255">
        <f t="shared" si="12"/>
        <v>-0.35688793718772305</v>
      </c>
      <c r="V23" s="256">
        <f t="shared" si="13"/>
        <v>0.23969319271332695</v>
      </c>
      <c r="W23" s="257"/>
      <c r="X23" s="781"/>
      <c r="Y23" s="778"/>
      <c r="Z23" s="405"/>
      <c r="AA23" s="405"/>
      <c r="AB23" s="351"/>
      <c r="AC23" s="408"/>
      <c r="AD23" s="409"/>
      <c r="AE23" s="251"/>
      <c r="AF23" s="251"/>
    </row>
    <row r="24" spans="1:32" ht="18" customHeight="1">
      <c r="A24" s="251">
        <v>19</v>
      </c>
      <c r="B24" s="258" t="s">
        <v>110</v>
      </c>
      <c r="C24" s="239">
        <v>190</v>
      </c>
      <c r="D24" s="239">
        <v>178</v>
      </c>
      <c r="E24" s="254">
        <f t="shared" si="1"/>
        <v>12</v>
      </c>
      <c r="F24" s="255">
        <f t="shared" si="2"/>
        <v>6.741573033707865</v>
      </c>
      <c r="G24" s="256">
        <f t="shared" si="3"/>
        <v>-0.5752636625119847</v>
      </c>
      <c r="H24" s="257"/>
      <c r="I24" s="251">
        <v>7</v>
      </c>
      <c r="J24" s="258" t="s">
        <v>145</v>
      </c>
      <c r="K24" s="239">
        <v>563</v>
      </c>
      <c r="L24" s="239">
        <v>584</v>
      </c>
      <c r="M24" s="254">
        <f t="shared" si="14"/>
        <v>-21</v>
      </c>
      <c r="N24" s="255">
        <f t="shared" si="5"/>
        <v>-3.595890410958904</v>
      </c>
      <c r="O24" s="257">
        <f t="shared" si="6"/>
        <v>1.0067114093959733</v>
      </c>
      <c r="P24" s="251">
        <v>6</v>
      </c>
      <c r="Q24" s="258" t="s">
        <v>152</v>
      </c>
      <c r="R24" s="341">
        <v>1513</v>
      </c>
      <c r="S24" s="239">
        <v>1562</v>
      </c>
      <c r="T24" s="254">
        <f t="shared" si="11"/>
        <v>-49</v>
      </c>
      <c r="U24" s="255">
        <f t="shared" si="12"/>
        <v>-3.1370038412291934</v>
      </c>
      <c r="V24" s="256">
        <f t="shared" si="13"/>
        <v>2.348993288590604</v>
      </c>
      <c r="W24" s="257"/>
      <c r="X24" s="789" t="s">
        <v>323</v>
      </c>
      <c r="Y24" s="790"/>
      <c r="Z24" s="406">
        <f>C5+K5+K17+K25+K35+K37+K41+R5+R18+R35+R42+Z5+Z10+Z14+Z17</f>
        <v>101781</v>
      </c>
      <c r="AA24" s="406">
        <f>D5+L5+L17+L25+L35+L37+L41+S5+S18+S35+S42+AA5+AA10+AA14+AA17</f>
        <v>103867</v>
      </c>
      <c r="AB24" s="412">
        <f>Z24-AA24</f>
        <v>-2086</v>
      </c>
      <c r="AC24" s="413">
        <f>AB24/AA24%</f>
        <v>-2.0083375855661565</v>
      </c>
      <c r="AD24" s="414">
        <v>100</v>
      </c>
      <c r="AE24" s="251"/>
      <c r="AF24" s="251"/>
    </row>
    <row r="25" spans="1:32" ht="18" customHeight="1">
      <c r="A25" s="251">
        <v>20</v>
      </c>
      <c r="B25" s="258" t="s">
        <v>114</v>
      </c>
      <c r="C25" s="239">
        <v>596</v>
      </c>
      <c r="D25" s="239">
        <v>636</v>
      </c>
      <c r="E25" s="254">
        <f t="shared" si="1"/>
        <v>-40</v>
      </c>
      <c r="F25" s="255">
        <f t="shared" si="2"/>
        <v>-6.289308176100628</v>
      </c>
      <c r="G25" s="256">
        <f t="shared" si="3"/>
        <v>1.9175455417066156</v>
      </c>
      <c r="H25" s="257"/>
      <c r="I25" s="777" t="s">
        <v>287</v>
      </c>
      <c r="J25" s="778"/>
      <c r="K25" s="112">
        <f>SUM(K26:K34)</f>
        <v>11365</v>
      </c>
      <c r="L25" s="112">
        <f>SUM(L26:L34)</f>
        <v>11605</v>
      </c>
      <c r="M25" s="351">
        <f>SUM(M26:M34)</f>
        <v>-240</v>
      </c>
      <c r="N25" s="408">
        <f>M25/L25%</f>
        <v>-2.068074105988798</v>
      </c>
      <c r="O25" s="263">
        <f>M25/$AB$24%</f>
        <v>11.505273250239693</v>
      </c>
      <c r="P25" s="251">
        <v>7</v>
      </c>
      <c r="Q25" s="258" t="s">
        <v>155</v>
      </c>
      <c r="R25" s="341">
        <v>1365</v>
      </c>
      <c r="S25" s="239">
        <v>1381</v>
      </c>
      <c r="T25" s="254">
        <f t="shared" si="11"/>
        <v>-16</v>
      </c>
      <c r="U25" s="255">
        <f t="shared" si="12"/>
        <v>-1.1585807385952207</v>
      </c>
      <c r="V25" s="256">
        <f t="shared" si="13"/>
        <v>0.7670182166826462</v>
      </c>
      <c r="W25" s="257"/>
      <c r="X25" s="261"/>
      <c r="Y25" s="261"/>
      <c r="Z25" s="251"/>
      <c r="AA25" s="262"/>
      <c r="AB25" s="251"/>
      <c r="AC25" s="251"/>
      <c r="AD25" s="251"/>
      <c r="AE25" s="251"/>
      <c r="AF25" s="251"/>
    </row>
    <row r="26" spans="1:32" ht="18" customHeight="1">
      <c r="A26" s="251">
        <v>21</v>
      </c>
      <c r="B26" s="258" t="s">
        <v>117</v>
      </c>
      <c r="C26" s="239">
        <v>525</v>
      </c>
      <c r="D26" s="239">
        <v>472</v>
      </c>
      <c r="E26" s="254">
        <f t="shared" si="1"/>
        <v>53</v>
      </c>
      <c r="F26" s="255">
        <f t="shared" si="2"/>
        <v>11.228813559322035</v>
      </c>
      <c r="G26" s="256">
        <f t="shared" si="3"/>
        <v>-2.5407478427612658</v>
      </c>
      <c r="H26" s="257"/>
      <c r="I26" s="251">
        <v>1</v>
      </c>
      <c r="J26" s="258" t="s">
        <v>151</v>
      </c>
      <c r="K26" s="239">
        <v>1647</v>
      </c>
      <c r="L26" s="239">
        <v>1637</v>
      </c>
      <c r="M26" s="254">
        <f aca="true" t="shared" si="15" ref="M26:M34">K26-L26</f>
        <v>10</v>
      </c>
      <c r="N26" s="255">
        <f t="shared" si="5"/>
        <v>0.6108735491753207</v>
      </c>
      <c r="O26" s="257">
        <f t="shared" si="6"/>
        <v>-0.4793863854266539</v>
      </c>
      <c r="P26" s="251">
        <v>8</v>
      </c>
      <c r="Q26" s="258" t="s">
        <v>41</v>
      </c>
      <c r="R26" s="341">
        <v>834</v>
      </c>
      <c r="S26" s="239">
        <v>876</v>
      </c>
      <c r="T26" s="254">
        <f t="shared" si="11"/>
        <v>-42</v>
      </c>
      <c r="U26" s="255">
        <f t="shared" si="12"/>
        <v>-4.794520547945206</v>
      </c>
      <c r="V26" s="256">
        <f t="shared" si="13"/>
        <v>2.0134228187919465</v>
      </c>
      <c r="W26" s="257"/>
      <c r="Y26" s="350"/>
      <c r="AE26" s="251"/>
      <c r="AF26" s="251"/>
    </row>
    <row r="27" spans="1:32" ht="18" customHeight="1">
      <c r="A27" s="251">
        <v>22</v>
      </c>
      <c r="B27" s="258" t="s">
        <v>121</v>
      </c>
      <c r="C27" s="239">
        <v>177</v>
      </c>
      <c r="D27" s="239">
        <v>205</v>
      </c>
      <c r="E27" s="254">
        <f t="shared" si="1"/>
        <v>-28</v>
      </c>
      <c r="F27" s="255">
        <f t="shared" si="2"/>
        <v>-13.658536585365855</v>
      </c>
      <c r="G27" s="256">
        <f t="shared" si="3"/>
        <v>1.342281879194631</v>
      </c>
      <c r="H27" s="257"/>
      <c r="I27" s="251">
        <v>2</v>
      </c>
      <c r="J27" s="258" t="s">
        <v>154</v>
      </c>
      <c r="K27" s="239">
        <v>3752</v>
      </c>
      <c r="L27" s="239">
        <v>3593</v>
      </c>
      <c r="M27" s="254">
        <f t="shared" si="15"/>
        <v>159</v>
      </c>
      <c r="N27" s="255">
        <f t="shared" si="5"/>
        <v>4.425271360979683</v>
      </c>
      <c r="O27" s="257">
        <f t="shared" si="6"/>
        <v>-7.622243528283797</v>
      </c>
      <c r="P27" s="251">
        <v>9</v>
      </c>
      <c r="Q27" s="258" t="s">
        <v>44</v>
      </c>
      <c r="R27" s="341">
        <v>1085</v>
      </c>
      <c r="S27" s="239">
        <v>985</v>
      </c>
      <c r="T27" s="254">
        <f t="shared" si="11"/>
        <v>100</v>
      </c>
      <c r="U27" s="255">
        <f t="shared" si="12"/>
        <v>10.152284263959391</v>
      </c>
      <c r="V27" s="256">
        <f t="shared" si="13"/>
        <v>-4.793863854266539</v>
      </c>
      <c r="W27" s="257"/>
      <c r="X27" s="339"/>
      <c r="Y27" s="304"/>
      <c r="AA27" s="304"/>
      <c r="AB27" s="305"/>
      <c r="AC27" s="263"/>
      <c r="AD27" s="263"/>
      <c r="AE27" s="251"/>
      <c r="AF27" s="251"/>
    </row>
    <row r="28" spans="1:32" ht="18" customHeight="1">
      <c r="A28" s="251">
        <v>23</v>
      </c>
      <c r="B28" s="258" t="s">
        <v>125</v>
      </c>
      <c r="C28" s="239">
        <v>543</v>
      </c>
      <c r="D28" s="239">
        <v>377</v>
      </c>
      <c r="E28" s="254">
        <f t="shared" si="1"/>
        <v>166</v>
      </c>
      <c r="F28" s="255">
        <f t="shared" si="2"/>
        <v>44.03183023872679</v>
      </c>
      <c r="G28" s="256">
        <f t="shared" si="3"/>
        <v>-7.957813998082455</v>
      </c>
      <c r="H28" s="257"/>
      <c r="I28" s="251">
        <v>3</v>
      </c>
      <c r="J28" s="258" t="s">
        <v>40</v>
      </c>
      <c r="K28" s="239">
        <v>2664</v>
      </c>
      <c r="L28" s="239">
        <v>2780</v>
      </c>
      <c r="M28" s="254">
        <f t="shared" si="15"/>
        <v>-116</v>
      </c>
      <c r="N28" s="255">
        <f t="shared" si="5"/>
        <v>-4.172661870503597</v>
      </c>
      <c r="O28" s="257">
        <f t="shared" si="6"/>
        <v>5.5608820709491855</v>
      </c>
      <c r="P28" s="251">
        <v>10</v>
      </c>
      <c r="Q28" s="258" t="s">
        <v>280</v>
      </c>
      <c r="R28" s="341">
        <v>474</v>
      </c>
      <c r="S28" s="239">
        <v>503</v>
      </c>
      <c r="T28" s="254">
        <f t="shared" si="11"/>
        <v>-29</v>
      </c>
      <c r="U28" s="415" t="s">
        <v>628</v>
      </c>
      <c r="V28" s="256">
        <f t="shared" si="13"/>
        <v>1.3902205177372964</v>
      </c>
      <c r="W28" s="257"/>
      <c r="AE28" s="251"/>
      <c r="AF28" s="251"/>
    </row>
    <row r="29" spans="1:32" ht="18" customHeight="1">
      <c r="A29" s="251">
        <v>24</v>
      </c>
      <c r="B29" s="258" t="s">
        <v>129</v>
      </c>
      <c r="C29" s="239">
        <v>286</v>
      </c>
      <c r="D29" s="239">
        <v>326</v>
      </c>
      <c r="E29" s="254">
        <f t="shared" si="1"/>
        <v>-40</v>
      </c>
      <c r="F29" s="255">
        <f t="shared" si="2"/>
        <v>-12.269938650306749</v>
      </c>
      <c r="G29" s="256">
        <f t="shared" si="3"/>
        <v>1.9175455417066156</v>
      </c>
      <c r="H29" s="257"/>
      <c r="I29" s="251">
        <v>4</v>
      </c>
      <c r="J29" s="258" t="s">
        <v>43</v>
      </c>
      <c r="K29" s="239">
        <v>532</v>
      </c>
      <c r="L29" s="239">
        <v>584</v>
      </c>
      <c r="M29" s="254">
        <f t="shared" si="15"/>
        <v>-52</v>
      </c>
      <c r="N29" s="255">
        <f t="shared" si="5"/>
        <v>-8.904109589041097</v>
      </c>
      <c r="O29" s="257">
        <f t="shared" si="6"/>
        <v>2.4928092042186</v>
      </c>
      <c r="P29" s="251">
        <v>11</v>
      </c>
      <c r="Q29" s="258" t="s">
        <v>281</v>
      </c>
      <c r="R29" s="341">
        <v>484</v>
      </c>
      <c r="S29" s="239">
        <v>481</v>
      </c>
      <c r="T29" s="254">
        <f t="shared" si="11"/>
        <v>3</v>
      </c>
      <c r="U29" s="415" t="s">
        <v>628</v>
      </c>
      <c r="V29" s="256">
        <f t="shared" si="13"/>
        <v>-0.14381591562799617</v>
      </c>
      <c r="W29" s="257"/>
      <c r="AE29" s="251"/>
      <c r="AF29" s="251"/>
    </row>
    <row r="30" spans="1:32" ht="18" customHeight="1">
      <c r="A30" s="251">
        <v>25</v>
      </c>
      <c r="B30" s="258" t="s">
        <v>132</v>
      </c>
      <c r="C30" s="239">
        <v>162</v>
      </c>
      <c r="D30" s="239">
        <v>180</v>
      </c>
      <c r="E30" s="254">
        <f t="shared" si="1"/>
        <v>-18</v>
      </c>
      <c r="F30" s="255">
        <f t="shared" si="2"/>
        <v>-10</v>
      </c>
      <c r="G30" s="256">
        <f t="shared" si="3"/>
        <v>0.862895493767977</v>
      </c>
      <c r="H30" s="257"/>
      <c r="I30" s="251">
        <v>5</v>
      </c>
      <c r="J30" s="258" t="s">
        <v>46</v>
      </c>
      <c r="K30" s="239">
        <v>445</v>
      </c>
      <c r="L30" s="239">
        <v>452</v>
      </c>
      <c r="M30" s="254">
        <f t="shared" si="15"/>
        <v>-7</v>
      </c>
      <c r="N30" s="255">
        <f t="shared" si="5"/>
        <v>-1.5486725663716816</v>
      </c>
      <c r="O30" s="257">
        <f t="shared" si="6"/>
        <v>0.33557046979865773</v>
      </c>
      <c r="P30" s="251">
        <v>12</v>
      </c>
      <c r="Q30" s="258" t="s">
        <v>282</v>
      </c>
      <c r="R30" s="341">
        <v>1713</v>
      </c>
      <c r="S30" s="239">
        <v>1730</v>
      </c>
      <c r="T30" s="254">
        <f t="shared" si="11"/>
        <v>-17</v>
      </c>
      <c r="U30" s="415" t="s">
        <v>629</v>
      </c>
      <c r="V30" s="256">
        <f t="shared" si="13"/>
        <v>0.8149568552253116</v>
      </c>
      <c r="W30" s="257"/>
      <c r="AE30" s="251"/>
      <c r="AF30" s="251"/>
    </row>
    <row r="31" spans="1:32" ht="18" customHeight="1">
      <c r="A31" s="251">
        <v>26</v>
      </c>
      <c r="B31" s="258" t="s">
        <v>135</v>
      </c>
      <c r="C31" s="239">
        <v>190</v>
      </c>
      <c r="D31" s="239">
        <v>214</v>
      </c>
      <c r="E31" s="254">
        <f t="shared" si="1"/>
        <v>-24</v>
      </c>
      <c r="F31" s="255">
        <f t="shared" si="2"/>
        <v>-11.214953271028037</v>
      </c>
      <c r="G31" s="256">
        <f t="shared" si="3"/>
        <v>1.1505273250239694</v>
      </c>
      <c r="H31" s="257"/>
      <c r="I31" s="251">
        <v>6</v>
      </c>
      <c r="J31" s="258" t="s">
        <v>49</v>
      </c>
      <c r="K31" s="239">
        <v>113</v>
      </c>
      <c r="L31" s="239">
        <v>125</v>
      </c>
      <c r="M31" s="254">
        <f t="shared" si="15"/>
        <v>-12</v>
      </c>
      <c r="N31" s="255">
        <f t="shared" si="5"/>
        <v>-9.6</v>
      </c>
      <c r="O31" s="257">
        <f t="shared" si="6"/>
        <v>0.5752636625119847</v>
      </c>
      <c r="P31" s="251">
        <v>13</v>
      </c>
      <c r="Q31" s="258" t="s">
        <v>283</v>
      </c>
      <c r="R31" s="341">
        <v>1282</v>
      </c>
      <c r="S31" s="239">
        <v>1194</v>
      </c>
      <c r="T31" s="254">
        <f t="shared" si="11"/>
        <v>88</v>
      </c>
      <c r="U31" s="415" t="s">
        <v>628</v>
      </c>
      <c r="V31" s="256">
        <f t="shared" si="13"/>
        <v>-4.218600191754554</v>
      </c>
      <c r="W31" s="257"/>
      <c r="AE31" s="251"/>
      <c r="AF31" s="251"/>
    </row>
    <row r="32" spans="1:32" ht="18" customHeight="1">
      <c r="A32" s="251">
        <v>27</v>
      </c>
      <c r="B32" s="258" t="s">
        <v>138</v>
      </c>
      <c r="C32" s="239">
        <v>246</v>
      </c>
      <c r="D32" s="239">
        <v>286</v>
      </c>
      <c r="E32" s="254">
        <f t="shared" si="1"/>
        <v>-40</v>
      </c>
      <c r="F32" s="255">
        <f t="shared" si="2"/>
        <v>-13.986013986013987</v>
      </c>
      <c r="G32" s="256">
        <f t="shared" si="3"/>
        <v>1.9175455417066156</v>
      </c>
      <c r="H32" s="257"/>
      <c r="I32" s="251">
        <v>7</v>
      </c>
      <c r="J32" s="258" t="s">
        <v>53</v>
      </c>
      <c r="K32" s="239">
        <v>380</v>
      </c>
      <c r="L32" s="239">
        <v>387</v>
      </c>
      <c r="M32" s="254">
        <f t="shared" si="15"/>
        <v>-7</v>
      </c>
      <c r="N32" s="255">
        <f t="shared" si="5"/>
        <v>-1.8087855297157622</v>
      </c>
      <c r="O32" s="257">
        <f t="shared" si="6"/>
        <v>0.33557046979865773</v>
      </c>
      <c r="P32" s="251">
        <v>14</v>
      </c>
      <c r="Q32" s="258" t="s">
        <v>284</v>
      </c>
      <c r="R32" s="341">
        <v>1200</v>
      </c>
      <c r="S32" s="239">
        <v>1172</v>
      </c>
      <c r="T32" s="254">
        <f t="shared" si="11"/>
        <v>28</v>
      </c>
      <c r="U32" s="415" t="s">
        <v>630</v>
      </c>
      <c r="V32" s="256">
        <f t="shared" si="13"/>
        <v>-1.342281879194631</v>
      </c>
      <c r="W32" s="257"/>
      <c r="AE32" s="251"/>
      <c r="AF32" s="251"/>
    </row>
    <row r="33" spans="1:32" ht="18" customHeight="1">
      <c r="A33" s="251">
        <v>28</v>
      </c>
      <c r="B33" s="258" t="s">
        <v>141</v>
      </c>
      <c r="C33" s="239">
        <v>66</v>
      </c>
      <c r="D33" s="239">
        <v>59</v>
      </c>
      <c r="E33" s="254">
        <f t="shared" si="1"/>
        <v>7</v>
      </c>
      <c r="F33" s="255">
        <f t="shared" si="2"/>
        <v>11.864406779661017</v>
      </c>
      <c r="G33" s="256">
        <f t="shared" si="3"/>
        <v>-0.33557046979865773</v>
      </c>
      <c r="H33" s="257"/>
      <c r="I33" s="251">
        <v>8</v>
      </c>
      <c r="J33" s="258" t="s">
        <v>57</v>
      </c>
      <c r="K33" s="239">
        <v>464</v>
      </c>
      <c r="L33" s="239">
        <v>504</v>
      </c>
      <c r="M33" s="254">
        <f t="shared" si="15"/>
        <v>-40</v>
      </c>
      <c r="N33" s="255">
        <f t="shared" si="5"/>
        <v>-7.936507936507937</v>
      </c>
      <c r="O33" s="257">
        <f t="shared" si="6"/>
        <v>1.9175455417066156</v>
      </c>
      <c r="P33" s="251">
        <v>15</v>
      </c>
      <c r="Q33" s="258" t="s">
        <v>285</v>
      </c>
      <c r="R33" s="341">
        <v>497</v>
      </c>
      <c r="S33" s="239">
        <v>505</v>
      </c>
      <c r="T33" s="254">
        <f t="shared" si="11"/>
        <v>-8</v>
      </c>
      <c r="U33" s="415" t="s">
        <v>630</v>
      </c>
      <c r="V33" s="256">
        <f t="shared" si="13"/>
        <v>0.3835091083413231</v>
      </c>
      <c r="W33" s="257"/>
      <c r="AE33" s="251"/>
      <c r="AF33" s="251"/>
    </row>
    <row r="34" spans="1:32" ht="18" customHeight="1">
      <c r="A34" s="251">
        <v>29</v>
      </c>
      <c r="B34" s="258" t="s">
        <v>144</v>
      </c>
      <c r="C34" s="239">
        <v>781</v>
      </c>
      <c r="D34" s="239">
        <v>756</v>
      </c>
      <c r="E34" s="254">
        <f t="shared" si="1"/>
        <v>25</v>
      </c>
      <c r="F34" s="255">
        <f t="shared" si="2"/>
        <v>3.306878306878307</v>
      </c>
      <c r="G34" s="256">
        <f t="shared" si="3"/>
        <v>-1.1984659635666348</v>
      </c>
      <c r="H34" s="257"/>
      <c r="I34" s="251">
        <v>9</v>
      </c>
      <c r="J34" s="258" t="s">
        <v>60</v>
      </c>
      <c r="K34" s="239">
        <v>1368</v>
      </c>
      <c r="L34" s="239">
        <v>1543</v>
      </c>
      <c r="M34" s="254">
        <f t="shared" si="15"/>
        <v>-175</v>
      </c>
      <c r="N34" s="255">
        <f t="shared" si="5"/>
        <v>-11.341542449773168</v>
      </c>
      <c r="O34" s="257">
        <f t="shared" si="6"/>
        <v>8.389261744966444</v>
      </c>
      <c r="P34" s="251">
        <v>16</v>
      </c>
      <c r="Q34" s="258" t="s">
        <v>286</v>
      </c>
      <c r="R34" s="239">
        <v>813</v>
      </c>
      <c r="S34" s="239">
        <v>771</v>
      </c>
      <c r="T34" s="254">
        <f t="shared" si="11"/>
        <v>42</v>
      </c>
      <c r="U34" s="415" t="s">
        <v>631</v>
      </c>
      <c r="V34" s="256">
        <f t="shared" si="13"/>
        <v>-2.0134228187919465</v>
      </c>
      <c r="W34" s="257"/>
      <c r="AE34" s="251"/>
      <c r="AF34" s="251"/>
    </row>
    <row r="35" spans="1:32" ht="18" customHeight="1">
      <c r="A35" s="251">
        <v>30</v>
      </c>
      <c r="B35" s="258" t="s">
        <v>147</v>
      </c>
      <c r="C35" s="239">
        <v>430</v>
      </c>
      <c r="D35" s="239">
        <v>463</v>
      </c>
      <c r="E35" s="254">
        <f t="shared" si="1"/>
        <v>-33</v>
      </c>
      <c r="F35" s="255">
        <f t="shared" si="2"/>
        <v>-7.1274298056155505</v>
      </c>
      <c r="G35" s="256">
        <f t="shared" si="3"/>
        <v>1.581975071907958</v>
      </c>
      <c r="H35" s="257"/>
      <c r="I35" s="777" t="s">
        <v>289</v>
      </c>
      <c r="J35" s="778"/>
      <c r="K35" s="340">
        <v>1995</v>
      </c>
      <c r="L35" s="112">
        <v>2107</v>
      </c>
      <c r="M35" s="351">
        <f>K35-L35</f>
        <v>-112</v>
      </c>
      <c r="N35" s="408">
        <f>M35/L35%</f>
        <v>-5.3156146179401995</v>
      </c>
      <c r="O35" s="263">
        <f>M35/$AB$24%</f>
        <v>5.369127516778524</v>
      </c>
      <c r="P35" s="777" t="s">
        <v>291</v>
      </c>
      <c r="Q35" s="778"/>
      <c r="R35" s="112">
        <f>SUM(R36:R41)</f>
        <v>3402</v>
      </c>
      <c r="S35" s="112">
        <f>SUM(S36:S41)</f>
        <v>3548</v>
      </c>
      <c r="T35" s="351">
        <f>SUM(T36:T41)</f>
        <v>-146</v>
      </c>
      <c r="U35" s="408">
        <f>T35/S35%</f>
        <v>-4.114994363021421</v>
      </c>
      <c r="V35" s="409">
        <f>T35/$AB$24%</f>
        <v>6.999041227229147</v>
      </c>
      <c r="W35" s="257"/>
      <c r="AE35" s="251"/>
      <c r="AF35" s="251"/>
    </row>
    <row r="36" spans="1:32" ht="18" customHeight="1">
      <c r="A36" s="251">
        <v>31</v>
      </c>
      <c r="B36" s="258" t="s">
        <v>150</v>
      </c>
      <c r="C36" s="239">
        <v>2913</v>
      </c>
      <c r="D36" s="239">
        <v>2140</v>
      </c>
      <c r="E36" s="254">
        <f t="shared" si="1"/>
        <v>773</v>
      </c>
      <c r="F36" s="255">
        <f t="shared" si="2"/>
        <v>36.12149532710281</v>
      </c>
      <c r="G36" s="256">
        <f t="shared" si="3"/>
        <v>-37.056567593480345</v>
      </c>
      <c r="H36" s="257"/>
      <c r="I36" s="350">
        <v>1</v>
      </c>
      <c r="J36" s="259" t="s">
        <v>346</v>
      </c>
      <c r="K36" s="341">
        <v>1995</v>
      </c>
      <c r="L36" s="239">
        <v>2107</v>
      </c>
      <c r="M36" s="254">
        <f>K36-L36</f>
        <v>-112</v>
      </c>
      <c r="N36" s="255">
        <f t="shared" si="5"/>
        <v>-5.3156146179401995</v>
      </c>
      <c r="O36" s="257">
        <f t="shared" si="6"/>
        <v>5.369127516778524</v>
      </c>
      <c r="P36" s="251">
        <v>1</v>
      </c>
      <c r="Q36" s="258" t="s">
        <v>73</v>
      </c>
      <c r="R36" s="341">
        <v>138</v>
      </c>
      <c r="S36" s="239">
        <v>141</v>
      </c>
      <c r="T36" s="254">
        <f aca="true" t="shared" si="16" ref="T36:T41">R36-S36</f>
        <v>-3</v>
      </c>
      <c r="U36" s="255">
        <f aca="true" t="shared" si="17" ref="U36:U50">T36/S36%</f>
        <v>-2.127659574468085</v>
      </c>
      <c r="V36" s="256">
        <f t="shared" si="13"/>
        <v>0.14381591562799617</v>
      </c>
      <c r="W36" s="257"/>
      <c r="AE36" s="251"/>
      <c r="AF36" s="251"/>
    </row>
    <row r="37" spans="1:32" ht="18" customHeight="1">
      <c r="A37" s="251">
        <v>32</v>
      </c>
      <c r="B37" s="258" t="s">
        <v>153</v>
      </c>
      <c r="C37" s="239">
        <v>2454</v>
      </c>
      <c r="D37" s="239">
        <v>2525</v>
      </c>
      <c r="E37" s="254">
        <f t="shared" si="1"/>
        <v>-71</v>
      </c>
      <c r="F37" s="255">
        <f t="shared" si="2"/>
        <v>-2.8118811881188117</v>
      </c>
      <c r="G37" s="256">
        <f t="shared" si="3"/>
        <v>3.4036433365292424</v>
      </c>
      <c r="H37" s="257"/>
      <c r="I37" s="777" t="s">
        <v>290</v>
      </c>
      <c r="J37" s="778"/>
      <c r="K37" s="112">
        <f>SUM(K38:K40)</f>
        <v>997</v>
      </c>
      <c r="L37" s="112">
        <f>SUM(L38:L40)</f>
        <v>1135</v>
      </c>
      <c r="M37" s="351">
        <f>SUM(M38:M40)</f>
        <v>-138</v>
      </c>
      <c r="N37" s="408">
        <f>M37/L37%</f>
        <v>-12.158590308370044</v>
      </c>
      <c r="O37" s="263">
        <f>M37/$AB$24%</f>
        <v>6.615532118887824</v>
      </c>
      <c r="P37" s="251">
        <v>2</v>
      </c>
      <c r="Q37" s="258" t="s">
        <v>77</v>
      </c>
      <c r="R37" s="341">
        <v>299</v>
      </c>
      <c r="S37" s="239">
        <v>391</v>
      </c>
      <c r="T37" s="254">
        <f t="shared" si="16"/>
        <v>-92</v>
      </c>
      <c r="U37" s="255">
        <f t="shared" si="17"/>
        <v>-23.52941176470588</v>
      </c>
      <c r="V37" s="256">
        <f t="shared" si="13"/>
        <v>4.410354745925216</v>
      </c>
      <c r="W37" s="257"/>
      <c r="AE37" s="251"/>
      <c r="AF37" s="251"/>
    </row>
    <row r="38" spans="1:32" ht="18" customHeight="1">
      <c r="A38" s="251">
        <v>33</v>
      </c>
      <c r="B38" s="258" t="s">
        <v>39</v>
      </c>
      <c r="C38" s="239">
        <v>1066</v>
      </c>
      <c r="D38" s="239">
        <v>979</v>
      </c>
      <c r="E38" s="254">
        <f t="shared" si="1"/>
        <v>87</v>
      </c>
      <c r="F38" s="255">
        <f t="shared" si="2"/>
        <v>8.88661899897855</v>
      </c>
      <c r="G38" s="256">
        <f t="shared" si="3"/>
        <v>-4.170661553211889</v>
      </c>
      <c r="H38" s="257"/>
      <c r="I38" s="251">
        <v>1</v>
      </c>
      <c r="J38" s="258" t="s">
        <v>76</v>
      </c>
      <c r="K38" s="239">
        <v>114</v>
      </c>
      <c r="L38" s="239">
        <v>135</v>
      </c>
      <c r="M38" s="254">
        <f aca="true" t="shared" si="18" ref="M38:M45">K38-L38</f>
        <v>-21</v>
      </c>
      <c r="N38" s="255">
        <f t="shared" si="5"/>
        <v>-15.555555555555555</v>
      </c>
      <c r="O38" s="257">
        <f t="shared" si="6"/>
        <v>1.0067114093959733</v>
      </c>
      <c r="P38" s="251">
        <v>3</v>
      </c>
      <c r="Q38" s="258" t="s">
        <v>81</v>
      </c>
      <c r="R38" s="341">
        <v>417</v>
      </c>
      <c r="S38" s="239">
        <v>438</v>
      </c>
      <c r="T38" s="254">
        <f t="shared" si="16"/>
        <v>-21</v>
      </c>
      <c r="U38" s="255">
        <f t="shared" si="17"/>
        <v>-4.794520547945206</v>
      </c>
      <c r="V38" s="256">
        <f t="shared" si="13"/>
        <v>1.0067114093959733</v>
      </c>
      <c r="W38" s="263"/>
      <c r="AE38" s="251"/>
      <c r="AF38" s="251"/>
    </row>
    <row r="39" spans="1:32" ht="18" customHeight="1">
      <c r="A39" s="251">
        <v>34</v>
      </c>
      <c r="B39" s="258" t="s">
        <v>42</v>
      </c>
      <c r="C39" s="239">
        <v>642</v>
      </c>
      <c r="D39" s="239">
        <v>718</v>
      </c>
      <c r="E39" s="254">
        <f t="shared" si="1"/>
        <v>-76</v>
      </c>
      <c r="F39" s="255">
        <f t="shared" si="2"/>
        <v>-10.584958217270195</v>
      </c>
      <c r="G39" s="256">
        <f t="shared" si="3"/>
        <v>3.6433365292425695</v>
      </c>
      <c r="H39" s="257"/>
      <c r="I39" s="251">
        <v>2</v>
      </c>
      <c r="J39" s="258" t="s">
        <v>80</v>
      </c>
      <c r="K39" s="239">
        <v>164</v>
      </c>
      <c r="L39" s="239">
        <v>169</v>
      </c>
      <c r="M39" s="254">
        <f t="shared" si="18"/>
        <v>-5</v>
      </c>
      <c r="N39" s="255">
        <f t="shared" si="5"/>
        <v>-2.9585798816568047</v>
      </c>
      <c r="O39" s="257">
        <f t="shared" si="6"/>
        <v>0.23969319271332695</v>
      </c>
      <c r="P39" s="251">
        <v>4</v>
      </c>
      <c r="Q39" s="258" t="s">
        <v>85</v>
      </c>
      <c r="R39" s="341">
        <v>1499</v>
      </c>
      <c r="S39" s="239">
        <v>1487</v>
      </c>
      <c r="T39" s="254">
        <f t="shared" si="16"/>
        <v>12</v>
      </c>
      <c r="U39" s="255">
        <f t="shared" si="17"/>
        <v>0.8069939475453934</v>
      </c>
      <c r="V39" s="256">
        <f t="shared" si="13"/>
        <v>-0.5752636625119847</v>
      </c>
      <c r="W39" s="257"/>
      <c r="AE39" s="251"/>
      <c r="AF39" s="251"/>
    </row>
    <row r="40" spans="1:32" ht="18" customHeight="1">
      <c r="A40" s="251">
        <v>35</v>
      </c>
      <c r="B40" s="258" t="s">
        <v>45</v>
      </c>
      <c r="C40" s="239">
        <v>225</v>
      </c>
      <c r="D40" s="239">
        <v>281</v>
      </c>
      <c r="E40" s="254">
        <f t="shared" si="1"/>
        <v>-56</v>
      </c>
      <c r="F40" s="255">
        <f t="shared" si="2"/>
        <v>-19.9288256227758</v>
      </c>
      <c r="G40" s="256">
        <f t="shared" si="3"/>
        <v>2.684563758389262</v>
      </c>
      <c r="H40" s="257"/>
      <c r="I40" s="251">
        <v>3</v>
      </c>
      <c r="J40" s="258" t="s">
        <v>84</v>
      </c>
      <c r="K40" s="239">
        <v>719</v>
      </c>
      <c r="L40" s="239">
        <v>831</v>
      </c>
      <c r="M40" s="254">
        <f t="shared" si="18"/>
        <v>-112</v>
      </c>
      <c r="N40" s="255">
        <f t="shared" si="5"/>
        <v>-13.477737665463296</v>
      </c>
      <c r="O40" s="257">
        <f t="shared" si="6"/>
        <v>5.369127516778524</v>
      </c>
      <c r="P40" s="251">
        <v>5</v>
      </c>
      <c r="Q40" s="258" t="s">
        <v>89</v>
      </c>
      <c r="R40" s="341">
        <v>589</v>
      </c>
      <c r="S40" s="239">
        <v>582</v>
      </c>
      <c r="T40" s="254">
        <f t="shared" si="16"/>
        <v>7</v>
      </c>
      <c r="U40" s="255">
        <f t="shared" si="17"/>
        <v>1.2027491408934707</v>
      </c>
      <c r="V40" s="256">
        <f t="shared" si="13"/>
        <v>-0.33557046979865773</v>
      </c>
      <c r="W40" s="257"/>
      <c r="AE40" s="251"/>
      <c r="AF40" s="251"/>
    </row>
    <row r="41" spans="1:32" ht="18" customHeight="1">
      <c r="A41" s="251">
        <v>36</v>
      </c>
      <c r="B41" s="258" t="s">
        <v>48</v>
      </c>
      <c r="C41" s="239">
        <v>1166</v>
      </c>
      <c r="D41" s="239">
        <v>1209</v>
      </c>
      <c r="E41" s="254">
        <f t="shared" si="1"/>
        <v>-43</v>
      </c>
      <c r="F41" s="255">
        <f t="shared" si="2"/>
        <v>-3.556658395368073</v>
      </c>
      <c r="G41" s="256">
        <f t="shared" si="3"/>
        <v>2.0613614573346117</v>
      </c>
      <c r="H41" s="257"/>
      <c r="I41" s="777" t="s">
        <v>275</v>
      </c>
      <c r="J41" s="778"/>
      <c r="K41" s="112">
        <f>SUM(K42:K45)</f>
        <v>2152</v>
      </c>
      <c r="L41" s="112">
        <f>SUM(L42:L45)</f>
        <v>2343</v>
      </c>
      <c r="M41" s="351">
        <f t="shared" si="18"/>
        <v>-191</v>
      </c>
      <c r="N41" s="408">
        <f>M41/L41%</f>
        <v>-8.151941954758856</v>
      </c>
      <c r="O41" s="263">
        <f>M41/$AB$24%</f>
        <v>9.156279961649089</v>
      </c>
      <c r="P41" s="251">
        <v>6</v>
      </c>
      <c r="Q41" s="258" t="s">
        <v>93</v>
      </c>
      <c r="R41" s="341">
        <v>460</v>
      </c>
      <c r="S41" s="239">
        <v>509</v>
      </c>
      <c r="T41" s="254">
        <f t="shared" si="16"/>
        <v>-49</v>
      </c>
      <c r="U41" s="255">
        <f t="shared" si="17"/>
        <v>-9.62671905697446</v>
      </c>
      <c r="V41" s="256">
        <f t="shared" si="13"/>
        <v>2.348993288590604</v>
      </c>
      <c r="W41" s="257"/>
      <c r="AE41" s="251"/>
      <c r="AF41" s="251"/>
    </row>
    <row r="42" spans="1:32" ht="18" customHeight="1">
      <c r="A42" s="251">
        <v>37</v>
      </c>
      <c r="B42" s="258" t="s">
        <v>52</v>
      </c>
      <c r="C42" s="239">
        <v>2878</v>
      </c>
      <c r="D42" s="239">
        <v>3046</v>
      </c>
      <c r="E42" s="254">
        <f t="shared" si="1"/>
        <v>-168</v>
      </c>
      <c r="F42" s="255">
        <f t="shared" si="2"/>
        <v>-5.51543007222587</v>
      </c>
      <c r="G42" s="256">
        <f t="shared" si="3"/>
        <v>8.053691275167786</v>
      </c>
      <c r="H42" s="257"/>
      <c r="I42" s="251">
        <v>1</v>
      </c>
      <c r="J42" s="258" t="s">
        <v>92</v>
      </c>
      <c r="K42" s="341">
        <v>189</v>
      </c>
      <c r="L42" s="239">
        <v>192</v>
      </c>
      <c r="M42" s="254">
        <f t="shared" si="18"/>
        <v>-3</v>
      </c>
      <c r="N42" s="255">
        <f t="shared" si="5"/>
        <v>-1.5625</v>
      </c>
      <c r="O42" s="257">
        <f t="shared" si="6"/>
        <v>0.14381591562799617</v>
      </c>
      <c r="P42" s="777" t="s">
        <v>277</v>
      </c>
      <c r="Q42" s="778"/>
      <c r="R42" s="112">
        <f>SUM(R43:R50)</f>
        <v>4568</v>
      </c>
      <c r="S42" s="112">
        <f>SUM(S43:S50)</f>
        <v>4941</v>
      </c>
      <c r="T42" s="351">
        <f>SUM(T43:T50)</f>
        <v>-373</v>
      </c>
      <c r="U42" s="408">
        <f>T42/S42%</f>
        <v>-7.549079133778588</v>
      </c>
      <c r="V42" s="409">
        <f>T42/$AB$24%</f>
        <v>17.88111217641419</v>
      </c>
      <c r="W42" s="257"/>
      <c r="AE42" s="251"/>
      <c r="AF42" s="251"/>
    </row>
    <row r="43" spans="1:32" ht="18" customHeight="1">
      <c r="A43" s="251">
        <v>38</v>
      </c>
      <c r="B43" s="258" t="s">
        <v>56</v>
      </c>
      <c r="C43" s="239">
        <v>504</v>
      </c>
      <c r="D43" s="239">
        <v>615</v>
      </c>
      <c r="E43" s="254">
        <f t="shared" si="1"/>
        <v>-111</v>
      </c>
      <c r="F43" s="255">
        <f t="shared" si="2"/>
        <v>-18.048780487804876</v>
      </c>
      <c r="G43" s="256">
        <f t="shared" si="3"/>
        <v>5.3211888782358585</v>
      </c>
      <c r="H43" s="257"/>
      <c r="I43" s="251">
        <v>2</v>
      </c>
      <c r="J43" s="258" t="s">
        <v>96</v>
      </c>
      <c r="K43" s="341">
        <v>1093</v>
      </c>
      <c r="L43" s="239">
        <v>1199</v>
      </c>
      <c r="M43" s="254">
        <f t="shared" si="18"/>
        <v>-106</v>
      </c>
      <c r="N43" s="255">
        <f t="shared" si="5"/>
        <v>-8.84070058381985</v>
      </c>
      <c r="O43" s="257">
        <f t="shared" si="6"/>
        <v>5.0814956855225315</v>
      </c>
      <c r="P43" s="251">
        <v>1</v>
      </c>
      <c r="Q43" s="258" t="s">
        <v>101</v>
      </c>
      <c r="R43" s="341">
        <v>1438</v>
      </c>
      <c r="S43" s="407">
        <v>1560</v>
      </c>
      <c r="T43" s="254">
        <f aca="true" t="shared" si="19" ref="T43:T50">R43-S43</f>
        <v>-122</v>
      </c>
      <c r="U43" s="255">
        <f t="shared" si="17"/>
        <v>-7.82051282051282</v>
      </c>
      <c r="V43" s="256">
        <f t="shared" si="13"/>
        <v>5.848513902205178</v>
      </c>
      <c r="W43" s="257"/>
      <c r="AE43" s="251"/>
      <c r="AF43" s="251"/>
    </row>
    <row r="44" spans="1:32" ht="18" customHeight="1">
      <c r="A44" s="251">
        <v>39</v>
      </c>
      <c r="B44" s="258" t="s">
        <v>59</v>
      </c>
      <c r="C44" s="239">
        <v>292</v>
      </c>
      <c r="D44" s="239">
        <v>305</v>
      </c>
      <c r="E44" s="254">
        <f t="shared" si="1"/>
        <v>-13</v>
      </c>
      <c r="F44" s="255">
        <f t="shared" si="2"/>
        <v>-4.262295081967213</v>
      </c>
      <c r="G44" s="256">
        <f t="shared" si="3"/>
        <v>0.62320230105465</v>
      </c>
      <c r="H44" s="257"/>
      <c r="I44" s="251">
        <v>3</v>
      </c>
      <c r="J44" s="258" t="s">
        <v>100</v>
      </c>
      <c r="K44" s="341">
        <v>372</v>
      </c>
      <c r="L44" s="239">
        <v>421</v>
      </c>
      <c r="M44" s="254">
        <f t="shared" si="18"/>
        <v>-49</v>
      </c>
      <c r="N44" s="255">
        <f t="shared" si="5"/>
        <v>-11.63895486935867</v>
      </c>
      <c r="O44" s="257">
        <f t="shared" si="6"/>
        <v>2.348993288590604</v>
      </c>
      <c r="P44" s="251">
        <v>2</v>
      </c>
      <c r="Q44" s="258" t="s">
        <v>105</v>
      </c>
      <c r="R44" s="341">
        <v>608</v>
      </c>
      <c r="S44" s="407">
        <v>660</v>
      </c>
      <c r="T44" s="254">
        <f t="shared" si="19"/>
        <v>-52</v>
      </c>
      <c r="U44" s="255">
        <f t="shared" si="17"/>
        <v>-7.878787878787879</v>
      </c>
      <c r="V44" s="256">
        <f t="shared" si="13"/>
        <v>2.4928092042186</v>
      </c>
      <c r="W44" s="257"/>
      <c r="AE44" s="251"/>
      <c r="AF44" s="251"/>
    </row>
    <row r="45" spans="1:32" ht="18" customHeight="1">
      <c r="A45" s="251">
        <v>40</v>
      </c>
      <c r="B45" s="258" t="s">
        <v>63</v>
      </c>
      <c r="C45" s="239">
        <v>504</v>
      </c>
      <c r="D45" s="239">
        <v>591</v>
      </c>
      <c r="E45" s="254">
        <f t="shared" si="1"/>
        <v>-87</v>
      </c>
      <c r="F45" s="255">
        <f t="shared" si="2"/>
        <v>-14.720812182741117</v>
      </c>
      <c r="G45" s="256">
        <f t="shared" si="3"/>
        <v>4.170661553211889</v>
      </c>
      <c r="H45" s="257"/>
      <c r="I45" s="251">
        <v>4</v>
      </c>
      <c r="J45" s="258" t="s">
        <v>104</v>
      </c>
      <c r="K45" s="341">
        <v>498</v>
      </c>
      <c r="L45" s="239">
        <v>531</v>
      </c>
      <c r="M45" s="254">
        <f t="shared" si="18"/>
        <v>-33</v>
      </c>
      <c r="N45" s="255">
        <f t="shared" si="5"/>
        <v>-6.214689265536723</v>
      </c>
      <c r="O45" s="257">
        <f t="shared" si="6"/>
        <v>1.581975071907958</v>
      </c>
      <c r="P45" s="251">
        <v>3</v>
      </c>
      <c r="Q45" s="258" t="s">
        <v>109</v>
      </c>
      <c r="R45" s="341">
        <v>165</v>
      </c>
      <c r="S45" s="407">
        <v>193</v>
      </c>
      <c r="T45" s="254">
        <f t="shared" si="19"/>
        <v>-28</v>
      </c>
      <c r="U45" s="255">
        <f t="shared" si="17"/>
        <v>-14.507772020725389</v>
      </c>
      <c r="V45" s="256">
        <f t="shared" si="13"/>
        <v>1.342281879194631</v>
      </c>
      <c r="W45" s="263"/>
      <c r="AE45" s="251"/>
      <c r="AF45" s="251"/>
    </row>
    <row r="46" spans="1:32" ht="18" customHeight="1">
      <c r="A46" s="251">
        <v>41</v>
      </c>
      <c r="B46" s="258" t="s">
        <v>67</v>
      </c>
      <c r="C46" s="239">
        <v>592</v>
      </c>
      <c r="D46" s="239">
        <v>639</v>
      </c>
      <c r="E46" s="254">
        <f t="shared" si="1"/>
        <v>-47</v>
      </c>
      <c r="F46" s="255">
        <f t="shared" si="2"/>
        <v>-7.355242566510173</v>
      </c>
      <c r="G46" s="256">
        <f t="shared" si="3"/>
        <v>2.2531160115052735</v>
      </c>
      <c r="H46" s="257"/>
      <c r="K46" s="244"/>
      <c r="M46" s="241"/>
      <c r="N46" s="241"/>
      <c r="O46" s="241"/>
      <c r="P46" s="251">
        <v>4</v>
      </c>
      <c r="Q46" s="258" t="s">
        <v>113</v>
      </c>
      <c r="R46" s="341">
        <v>376</v>
      </c>
      <c r="S46" s="407">
        <v>420</v>
      </c>
      <c r="T46" s="254">
        <f t="shared" si="19"/>
        <v>-44</v>
      </c>
      <c r="U46" s="255">
        <f t="shared" si="17"/>
        <v>-10.476190476190476</v>
      </c>
      <c r="V46" s="256">
        <f t="shared" si="13"/>
        <v>2.109300095877277</v>
      </c>
      <c r="W46" s="257"/>
      <c r="AE46" s="251"/>
      <c r="AF46" s="251"/>
    </row>
    <row r="47" spans="1:32" ht="18" customHeight="1">
      <c r="A47" s="251">
        <v>42</v>
      </c>
      <c r="B47" s="258" t="s">
        <v>71</v>
      </c>
      <c r="C47" s="239">
        <v>388</v>
      </c>
      <c r="D47" s="239">
        <v>399</v>
      </c>
      <c r="E47" s="254">
        <f t="shared" si="1"/>
        <v>-11</v>
      </c>
      <c r="F47" s="255">
        <f t="shared" si="2"/>
        <v>-2.756892230576441</v>
      </c>
      <c r="G47" s="256">
        <f t="shared" si="3"/>
        <v>0.5273250239693192</v>
      </c>
      <c r="H47" s="257"/>
      <c r="J47" s="264"/>
      <c r="K47" s="244"/>
      <c r="L47" s="244"/>
      <c r="M47" s="244"/>
      <c r="N47" s="244"/>
      <c r="O47" s="251"/>
      <c r="P47" s="251">
        <v>5</v>
      </c>
      <c r="Q47" s="258" t="s">
        <v>116</v>
      </c>
      <c r="R47" s="341">
        <v>450</v>
      </c>
      <c r="S47" s="407">
        <v>481</v>
      </c>
      <c r="T47" s="254">
        <f t="shared" si="19"/>
        <v>-31</v>
      </c>
      <c r="U47" s="255">
        <f t="shared" si="17"/>
        <v>-6.4449064449064455</v>
      </c>
      <c r="V47" s="256">
        <f t="shared" si="13"/>
        <v>1.486097794822627</v>
      </c>
      <c r="W47" s="257"/>
      <c r="AE47" s="251"/>
      <c r="AF47" s="251"/>
    </row>
    <row r="48" spans="2:32" ht="18" customHeight="1">
      <c r="B48" s="264"/>
      <c r="D48" s="241"/>
      <c r="E48" s="244"/>
      <c r="F48" s="244"/>
      <c r="H48" s="263"/>
      <c r="J48" s="264"/>
      <c r="K48" s="244"/>
      <c r="L48" s="244"/>
      <c r="M48" s="244"/>
      <c r="N48" s="244"/>
      <c r="O48" s="251"/>
      <c r="P48" s="251">
        <v>6</v>
      </c>
      <c r="Q48" s="258" t="s">
        <v>120</v>
      </c>
      <c r="R48" s="341">
        <v>540</v>
      </c>
      <c r="S48" s="407">
        <v>574</v>
      </c>
      <c r="T48" s="254">
        <f t="shared" si="19"/>
        <v>-34</v>
      </c>
      <c r="U48" s="255">
        <f t="shared" si="17"/>
        <v>-5.923344947735192</v>
      </c>
      <c r="V48" s="256">
        <f t="shared" si="13"/>
        <v>1.6299137104506232</v>
      </c>
      <c r="W48" s="257"/>
      <c r="AE48" s="251"/>
      <c r="AF48" s="251"/>
    </row>
    <row r="49" spans="1:32" ht="18" customHeight="1">
      <c r="A49" s="251"/>
      <c r="B49" s="258"/>
      <c r="C49" s="239"/>
      <c r="D49" s="239"/>
      <c r="E49" s="351"/>
      <c r="F49" s="255"/>
      <c r="G49" s="256"/>
      <c r="H49" s="257"/>
      <c r="J49" s="264"/>
      <c r="K49" s="244"/>
      <c r="L49" s="244"/>
      <c r="M49" s="244"/>
      <c r="N49" s="244"/>
      <c r="O49" s="251"/>
      <c r="P49" s="251">
        <v>7</v>
      </c>
      <c r="Q49" s="258" t="s">
        <v>124</v>
      </c>
      <c r="R49" s="341">
        <v>800</v>
      </c>
      <c r="S49" s="407">
        <v>863</v>
      </c>
      <c r="T49" s="254">
        <f t="shared" si="19"/>
        <v>-63</v>
      </c>
      <c r="U49" s="255">
        <f t="shared" si="17"/>
        <v>-7.300115874855155</v>
      </c>
      <c r="V49" s="256">
        <f t="shared" si="13"/>
        <v>3.0201342281879198</v>
      </c>
      <c r="W49" s="257"/>
      <c r="AE49" s="251"/>
      <c r="AF49" s="251"/>
    </row>
    <row r="50" spans="1:32" ht="18" customHeight="1">
      <c r="A50" s="251"/>
      <c r="B50" s="258"/>
      <c r="C50" s="239"/>
      <c r="D50" s="239"/>
      <c r="E50" s="254"/>
      <c r="F50" s="255"/>
      <c r="G50" s="256"/>
      <c r="H50" s="257"/>
      <c r="J50" s="264"/>
      <c r="K50" s="274"/>
      <c r="L50" s="274"/>
      <c r="M50" s="274"/>
      <c r="N50" s="274"/>
      <c r="O50" s="273"/>
      <c r="P50" s="92">
        <v>8</v>
      </c>
      <c r="Q50" s="373" t="s">
        <v>276</v>
      </c>
      <c r="R50" s="429">
        <v>191</v>
      </c>
      <c r="S50" s="474">
        <v>190</v>
      </c>
      <c r="T50" s="265">
        <f t="shared" si="19"/>
        <v>1</v>
      </c>
      <c r="U50" s="266">
        <f t="shared" si="17"/>
        <v>0.5263157894736842</v>
      </c>
      <c r="V50" s="374">
        <f t="shared" si="13"/>
        <v>-0.04793863854266539</v>
      </c>
      <c r="W50" s="257"/>
      <c r="AE50" s="251"/>
      <c r="AF50" s="251"/>
    </row>
    <row r="51" spans="1:23" ht="16.5" customHeight="1">
      <c r="A51" s="780" t="s">
        <v>608</v>
      </c>
      <c r="B51" s="780"/>
      <c r="C51" s="780"/>
      <c r="D51" s="780"/>
      <c r="E51" s="780"/>
      <c r="F51" s="780"/>
      <c r="G51" s="780"/>
      <c r="H51" s="780"/>
      <c r="I51" s="780"/>
      <c r="J51" s="780"/>
      <c r="K51" s="251"/>
      <c r="L51" s="251"/>
      <c r="M51" s="251"/>
      <c r="N51" s="251"/>
      <c r="O51" s="251"/>
      <c r="P51" s="440"/>
      <c r="Q51" s="440"/>
      <c r="R51" s="446"/>
      <c r="S51" s="446"/>
      <c r="T51" s="305"/>
      <c r="U51" s="263"/>
      <c r="V51" s="263"/>
      <c r="W51" s="257"/>
    </row>
    <row r="52" spans="2:23" ht="18" customHeight="1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W52" s="263"/>
    </row>
    <row r="53" spans="1:15" ht="18" customHeight="1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</row>
    <row r="54" spans="2:15" ht="18" customHeight="1"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4827" ht="41.25" customHeight="1"/>
    <row r="4860" ht="11.25" customHeight="1"/>
  </sheetData>
  <sheetProtection/>
  <mergeCells count="42">
    <mergeCell ref="X24:Y24"/>
    <mergeCell ref="X3:Y4"/>
    <mergeCell ref="AD3:AD4"/>
    <mergeCell ref="X10:Y10"/>
    <mergeCell ref="X22:Y22"/>
    <mergeCell ref="AC3:AC4"/>
    <mergeCell ref="X5:Y5"/>
    <mergeCell ref="AB3:AB4"/>
    <mergeCell ref="X23:Y23"/>
    <mergeCell ref="A5:B5"/>
    <mergeCell ref="A3:B4"/>
    <mergeCell ref="C3:D3"/>
    <mergeCell ref="I17:J17"/>
    <mergeCell ref="I5:J5"/>
    <mergeCell ref="I3:J4"/>
    <mergeCell ref="A2:B2"/>
    <mergeCell ref="P1:U1"/>
    <mergeCell ref="R3:S3"/>
    <mergeCell ref="F3:F4"/>
    <mergeCell ref="E3:E4"/>
    <mergeCell ref="O3:O4"/>
    <mergeCell ref="P3:Q4"/>
    <mergeCell ref="G1:M1"/>
    <mergeCell ref="G3:G4"/>
    <mergeCell ref="N3:N4"/>
    <mergeCell ref="A51:J51"/>
    <mergeCell ref="Z3:AA3"/>
    <mergeCell ref="T3:T4"/>
    <mergeCell ref="U3:U4"/>
    <mergeCell ref="X14:Y14"/>
    <mergeCell ref="V3:V4"/>
    <mergeCell ref="P5:Q5"/>
    <mergeCell ref="P35:Q35"/>
    <mergeCell ref="I41:J41"/>
    <mergeCell ref="X17:Y17"/>
    <mergeCell ref="P42:Q42"/>
    <mergeCell ref="I35:J35"/>
    <mergeCell ref="K3:L3"/>
    <mergeCell ref="M3:M4"/>
    <mergeCell ref="P18:Q18"/>
    <mergeCell ref="I25:J25"/>
    <mergeCell ref="I37:J37"/>
  </mergeCells>
  <printOptions/>
  <pageMargins left="0.41" right="0.23" top="0.77" bottom="0.77" header="0.512" footer="0.512"/>
  <pageSetup horizontalDpi="600" verticalDpi="600" orientation="portrait" paperSize="9" scale="79" r:id="rId1"/>
  <colBreaks count="1" manualBreakCount="1">
    <brk id="15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4">
      <selection activeCell="M25" sqref="M25"/>
    </sheetView>
  </sheetViews>
  <sheetFormatPr defaultColWidth="8.00390625" defaultRowHeight="13.5"/>
  <cols>
    <col min="1" max="1" width="10.875" style="249" customWidth="1"/>
    <col min="2" max="2" width="10.875" style="243" customWidth="1"/>
    <col min="3" max="4" width="10.875" style="94" customWidth="1"/>
    <col min="5" max="5" width="10.875" style="249" customWidth="1"/>
    <col min="6" max="8" width="10.875" style="94" customWidth="1"/>
    <col min="9" max="9" width="10.875" style="249" customWidth="1"/>
    <col min="10" max="12" width="10.875" style="94" customWidth="1"/>
    <col min="13" max="13" width="10.875" style="249" customWidth="1"/>
    <col min="14" max="16" width="10.875" style="94" customWidth="1"/>
    <col min="17" max="16384" width="8.00390625" style="94" customWidth="1"/>
  </cols>
  <sheetData>
    <row r="1" spans="1:15" s="77" customFormat="1" ht="21" customHeight="1">
      <c r="A1" s="726" t="s">
        <v>582</v>
      </c>
      <c r="B1" s="726"/>
      <c r="C1" s="726"/>
      <c r="D1" s="726"/>
      <c r="E1" s="726"/>
      <c r="F1" s="726"/>
      <c r="G1" s="726"/>
      <c r="H1" s="219"/>
      <c r="I1" s="727" t="s">
        <v>633</v>
      </c>
      <c r="J1" s="727"/>
      <c r="K1" s="727"/>
      <c r="L1" s="727"/>
      <c r="M1" s="727"/>
      <c r="N1" s="727"/>
      <c r="O1" s="727"/>
    </row>
    <row r="2" spans="1:17" s="78" customFormat="1" ht="21" customHeight="1">
      <c r="A2" s="793" t="s">
        <v>577</v>
      </c>
      <c r="B2" s="793"/>
      <c r="C2" s="267"/>
      <c r="E2" s="107"/>
      <c r="I2" s="107"/>
      <c r="M2" s="107"/>
      <c r="N2" s="794" t="s">
        <v>698</v>
      </c>
      <c r="O2" s="794"/>
      <c r="P2" s="794"/>
      <c r="Q2" s="268"/>
    </row>
    <row r="3" spans="1:16" s="110" customFormat="1" ht="16.5" customHeight="1">
      <c r="A3" s="82" t="s">
        <v>185</v>
      </c>
      <c r="B3" s="549" t="s">
        <v>186</v>
      </c>
      <c r="C3" s="80" t="s">
        <v>187</v>
      </c>
      <c r="D3" s="81" t="s">
        <v>188</v>
      </c>
      <c r="E3" s="108" t="s">
        <v>185</v>
      </c>
      <c r="F3" s="80" t="s">
        <v>186</v>
      </c>
      <c r="G3" s="80" t="s">
        <v>187</v>
      </c>
      <c r="H3" s="81" t="s">
        <v>188</v>
      </c>
      <c r="I3" s="82" t="s">
        <v>185</v>
      </c>
      <c r="J3" s="80" t="s">
        <v>186</v>
      </c>
      <c r="K3" s="80" t="s">
        <v>187</v>
      </c>
      <c r="L3" s="109" t="s">
        <v>188</v>
      </c>
      <c r="M3" s="82" t="s">
        <v>185</v>
      </c>
      <c r="N3" s="80" t="s">
        <v>186</v>
      </c>
      <c r="O3" s="80" t="s">
        <v>187</v>
      </c>
      <c r="P3" s="81" t="s">
        <v>188</v>
      </c>
    </row>
    <row r="4" spans="1:16" ht="16.5" customHeight="1">
      <c r="A4" s="111" t="s">
        <v>186</v>
      </c>
      <c r="B4" s="550">
        <f aca="true" t="shared" si="0" ref="B4:B40">SUM(C4:D4)</f>
        <v>101781</v>
      </c>
      <c r="C4" s="112">
        <f>SUM(C5+C11+C17+C23+C29+C35+C41+G5+G11+G17+G23+G29+G35+G41+K5+K11+K17+K23+K24)</f>
        <v>50190</v>
      </c>
      <c r="D4" s="269">
        <f>SUM(D5+D11+D17+D23+D29+D35+D41+H5+H11+H17+H23+H29+H35+H41+L5+L11+L17+L23+L24)</f>
        <v>51591</v>
      </c>
      <c r="E4" s="116"/>
      <c r="F4" s="236"/>
      <c r="G4" s="270"/>
      <c r="H4" s="271"/>
      <c r="I4" s="114"/>
      <c r="J4" s="236"/>
      <c r="K4" s="270"/>
      <c r="L4" s="271"/>
      <c r="M4" s="237"/>
      <c r="N4" s="272">
        <f aca="true" t="shared" si="1" ref="N4:N22">SUM(O4:P4)</f>
        <v>100190</v>
      </c>
      <c r="O4" s="475">
        <f>SUM(O5:O22)</f>
        <v>49350</v>
      </c>
      <c r="P4" s="272">
        <f>SUM(P5:P22)</f>
        <v>50840</v>
      </c>
    </row>
    <row r="5" spans="1:16" ht="16.5" customHeight="1">
      <c r="A5" s="113" t="s">
        <v>189</v>
      </c>
      <c r="B5" s="480">
        <f t="shared" si="0"/>
        <v>4121</v>
      </c>
      <c r="C5" s="239">
        <f>SUM(C6:C10)</f>
        <v>2117</v>
      </c>
      <c r="D5" s="239">
        <f>SUM(D6:D10)</f>
        <v>2004</v>
      </c>
      <c r="E5" s="116" t="s">
        <v>175</v>
      </c>
      <c r="F5" s="236">
        <f aca="true" t="shared" si="2" ref="F5:F46">SUM(G5:H5)</f>
        <v>7257</v>
      </c>
      <c r="G5" s="239">
        <f>SUM(G6:G10)</f>
        <v>3720</v>
      </c>
      <c r="H5" s="271">
        <f>SUM(H6:H10)</f>
        <v>3537</v>
      </c>
      <c r="I5" s="114" t="s">
        <v>181</v>
      </c>
      <c r="J5" s="236">
        <f aca="true" t="shared" si="3" ref="J5:J24">SUM(K5:L5)</f>
        <v>5185</v>
      </c>
      <c r="K5" s="239">
        <f>SUM(K6:K10)</f>
        <v>2503</v>
      </c>
      <c r="L5" s="271">
        <f>SUM(L6:L10)</f>
        <v>2682</v>
      </c>
      <c r="M5" s="116" t="s">
        <v>190</v>
      </c>
      <c r="N5" s="236">
        <f t="shared" si="1"/>
        <v>4121</v>
      </c>
      <c r="O5" s="239">
        <v>2117</v>
      </c>
      <c r="P5" s="236">
        <v>2004</v>
      </c>
    </row>
    <row r="6" spans="1:17" ht="16.5" customHeight="1">
      <c r="A6" s="113">
        <v>0</v>
      </c>
      <c r="B6" s="480">
        <f t="shared" si="0"/>
        <v>773</v>
      </c>
      <c r="C6" s="239">
        <v>387</v>
      </c>
      <c r="D6" s="302">
        <v>386</v>
      </c>
      <c r="E6" s="116">
        <v>35</v>
      </c>
      <c r="F6" s="236">
        <f t="shared" si="2"/>
        <v>1367</v>
      </c>
      <c r="G6" s="239">
        <v>709</v>
      </c>
      <c r="H6" s="271">
        <v>658</v>
      </c>
      <c r="I6" s="114">
        <v>70</v>
      </c>
      <c r="J6" s="236">
        <f t="shared" si="3"/>
        <v>1164</v>
      </c>
      <c r="K6" s="239">
        <v>586</v>
      </c>
      <c r="L6" s="271">
        <v>578</v>
      </c>
      <c r="M6" s="116" t="s">
        <v>170</v>
      </c>
      <c r="N6" s="236">
        <f t="shared" si="1"/>
        <v>4444</v>
      </c>
      <c r="O6" s="239">
        <v>2241</v>
      </c>
      <c r="P6" s="236">
        <v>2203</v>
      </c>
      <c r="Q6" s="251"/>
    </row>
    <row r="7" spans="1:17" ht="16.5" customHeight="1">
      <c r="A7" s="113">
        <v>1</v>
      </c>
      <c r="B7" s="480">
        <f t="shared" si="0"/>
        <v>774</v>
      </c>
      <c r="C7" s="239">
        <v>391</v>
      </c>
      <c r="D7" s="302">
        <v>383</v>
      </c>
      <c r="E7" s="116">
        <v>36</v>
      </c>
      <c r="F7" s="236">
        <f t="shared" si="2"/>
        <v>1391</v>
      </c>
      <c r="G7" s="239">
        <v>729</v>
      </c>
      <c r="H7" s="271">
        <v>662</v>
      </c>
      <c r="I7" s="114">
        <v>71</v>
      </c>
      <c r="J7" s="236">
        <f t="shared" si="3"/>
        <v>1112</v>
      </c>
      <c r="K7" s="239">
        <v>538</v>
      </c>
      <c r="L7" s="271">
        <v>574</v>
      </c>
      <c r="M7" s="116" t="s">
        <v>171</v>
      </c>
      <c r="N7" s="236">
        <f t="shared" si="1"/>
        <v>4904</v>
      </c>
      <c r="O7" s="239">
        <v>2522</v>
      </c>
      <c r="P7" s="236">
        <v>2382</v>
      </c>
      <c r="Q7" s="251"/>
    </row>
    <row r="8" spans="1:17" ht="16.5" customHeight="1">
      <c r="A8" s="113">
        <v>2</v>
      </c>
      <c r="B8" s="480">
        <f t="shared" si="0"/>
        <v>806</v>
      </c>
      <c r="C8" s="239">
        <v>414</v>
      </c>
      <c r="D8" s="302">
        <v>392</v>
      </c>
      <c r="E8" s="116">
        <v>37</v>
      </c>
      <c r="F8" s="236">
        <f t="shared" si="2"/>
        <v>1475</v>
      </c>
      <c r="G8" s="239">
        <v>759</v>
      </c>
      <c r="H8" s="271">
        <v>716</v>
      </c>
      <c r="I8" s="114">
        <v>72</v>
      </c>
      <c r="J8" s="236">
        <f t="shared" si="3"/>
        <v>927</v>
      </c>
      <c r="K8" s="239">
        <v>435</v>
      </c>
      <c r="L8" s="271">
        <v>492</v>
      </c>
      <c r="M8" s="116" t="s">
        <v>172</v>
      </c>
      <c r="N8" s="236">
        <f t="shared" si="1"/>
        <v>4988</v>
      </c>
      <c r="O8" s="239">
        <v>2568</v>
      </c>
      <c r="P8" s="236">
        <v>2420</v>
      </c>
      <c r="Q8" s="251"/>
    </row>
    <row r="9" spans="1:20" ht="16.5" customHeight="1">
      <c r="A9" s="113">
        <v>3</v>
      </c>
      <c r="B9" s="480">
        <f t="shared" si="0"/>
        <v>865</v>
      </c>
      <c r="C9" s="239">
        <v>459</v>
      </c>
      <c r="D9" s="302">
        <v>406</v>
      </c>
      <c r="E9" s="116">
        <v>38</v>
      </c>
      <c r="F9" s="236">
        <f t="shared" si="2"/>
        <v>1589</v>
      </c>
      <c r="G9" s="239">
        <v>792</v>
      </c>
      <c r="H9" s="271">
        <v>797</v>
      </c>
      <c r="I9" s="114">
        <v>73</v>
      </c>
      <c r="J9" s="236">
        <f t="shared" si="3"/>
        <v>981</v>
      </c>
      <c r="K9" s="239">
        <v>453</v>
      </c>
      <c r="L9" s="271">
        <v>528</v>
      </c>
      <c r="M9" s="116" t="s">
        <v>173</v>
      </c>
      <c r="N9" s="236">
        <f t="shared" si="1"/>
        <v>4175</v>
      </c>
      <c r="O9" s="239">
        <v>2120</v>
      </c>
      <c r="P9" s="236">
        <v>2055</v>
      </c>
      <c r="S9" s="792"/>
      <c r="T9" s="792"/>
    </row>
    <row r="10" spans="1:16" ht="16.5" customHeight="1">
      <c r="A10" s="113">
        <v>4</v>
      </c>
      <c r="B10" s="480">
        <f t="shared" si="0"/>
        <v>903</v>
      </c>
      <c r="C10" s="239">
        <v>466</v>
      </c>
      <c r="D10" s="302">
        <v>437</v>
      </c>
      <c r="E10" s="116">
        <v>39</v>
      </c>
      <c r="F10" s="236">
        <f t="shared" si="2"/>
        <v>1435</v>
      </c>
      <c r="G10" s="239">
        <v>731</v>
      </c>
      <c r="H10" s="271">
        <v>704</v>
      </c>
      <c r="I10" s="114">
        <v>74</v>
      </c>
      <c r="J10" s="236">
        <f t="shared" si="3"/>
        <v>1001</v>
      </c>
      <c r="K10" s="239">
        <v>491</v>
      </c>
      <c r="L10" s="271">
        <v>510</v>
      </c>
      <c r="M10" s="116" t="s">
        <v>174</v>
      </c>
      <c r="N10" s="236">
        <f t="shared" si="1"/>
        <v>5192</v>
      </c>
      <c r="O10" s="239">
        <v>2664</v>
      </c>
      <c r="P10" s="236">
        <v>2528</v>
      </c>
    </row>
    <row r="11" spans="1:16" ht="16.5" customHeight="1">
      <c r="A11" s="113" t="s">
        <v>170</v>
      </c>
      <c r="B11" s="480">
        <f t="shared" si="0"/>
        <v>4444</v>
      </c>
      <c r="C11" s="239">
        <f>SUM(C12:C16)</f>
        <v>2241</v>
      </c>
      <c r="D11" s="239">
        <f>SUM(D12:D16)</f>
        <v>2203</v>
      </c>
      <c r="E11" s="116" t="s">
        <v>176</v>
      </c>
      <c r="F11" s="236">
        <f t="shared" si="2"/>
        <v>6850</v>
      </c>
      <c r="G11" s="239">
        <f>SUM(G12:G16)</f>
        <v>3510</v>
      </c>
      <c r="H11" s="271">
        <f>SUM(H12:H16)</f>
        <v>3340</v>
      </c>
      <c r="I11" s="114" t="s">
        <v>182</v>
      </c>
      <c r="J11" s="236">
        <f t="shared" si="3"/>
        <v>4753</v>
      </c>
      <c r="K11" s="239">
        <f>SUM(K12:K16)</f>
        <v>2101</v>
      </c>
      <c r="L11" s="271">
        <f>SUM(L12:L16)</f>
        <v>2652</v>
      </c>
      <c r="M11" s="116" t="s">
        <v>191</v>
      </c>
      <c r="N11" s="236">
        <f t="shared" si="1"/>
        <v>5925</v>
      </c>
      <c r="O11" s="239">
        <v>3066</v>
      </c>
      <c r="P11" s="236">
        <v>2859</v>
      </c>
    </row>
    <row r="12" spans="1:16" ht="16.5" customHeight="1">
      <c r="A12" s="113">
        <v>5</v>
      </c>
      <c r="B12" s="480">
        <f t="shared" si="0"/>
        <v>846</v>
      </c>
      <c r="C12" s="239">
        <v>438</v>
      </c>
      <c r="D12" s="302">
        <v>408</v>
      </c>
      <c r="E12" s="116">
        <v>40</v>
      </c>
      <c r="F12" s="236">
        <f t="shared" si="2"/>
        <v>1386</v>
      </c>
      <c r="G12" s="239">
        <v>725</v>
      </c>
      <c r="H12" s="271">
        <v>661</v>
      </c>
      <c r="I12" s="114">
        <v>75</v>
      </c>
      <c r="J12" s="236">
        <f t="shared" si="3"/>
        <v>1031</v>
      </c>
      <c r="K12" s="239">
        <v>477</v>
      </c>
      <c r="L12" s="271">
        <v>554</v>
      </c>
      <c r="M12" s="116" t="s">
        <v>175</v>
      </c>
      <c r="N12" s="236">
        <f t="shared" si="1"/>
        <v>7257</v>
      </c>
      <c r="O12" s="239">
        <v>3720</v>
      </c>
      <c r="P12" s="236">
        <v>3537</v>
      </c>
    </row>
    <row r="13" spans="1:20" ht="16.5" customHeight="1">
      <c r="A13" s="113">
        <v>6</v>
      </c>
      <c r="B13" s="480">
        <f t="shared" si="0"/>
        <v>879</v>
      </c>
      <c r="C13" s="239">
        <v>411</v>
      </c>
      <c r="D13" s="302">
        <v>468</v>
      </c>
      <c r="E13" s="116">
        <v>41</v>
      </c>
      <c r="F13" s="236">
        <f t="shared" si="2"/>
        <v>1366</v>
      </c>
      <c r="G13" s="239">
        <v>664</v>
      </c>
      <c r="H13" s="271">
        <v>702</v>
      </c>
      <c r="I13" s="114">
        <v>76</v>
      </c>
      <c r="J13" s="236">
        <f t="shared" si="3"/>
        <v>947</v>
      </c>
      <c r="K13" s="239">
        <v>428</v>
      </c>
      <c r="L13" s="271">
        <v>519</v>
      </c>
      <c r="M13" s="116" t="s">
        <v>176</v>
      </c>
      <c r="N13" s="236">
        <f t="shared" si="1"/>
        <v>6850</v>
      </c>
      <c r="O13" s="239">
        <v>3510</v>
      </c>
      <c r="P13" s="236">
        <v>3340</v>
      </c>
      <c r="S13" s="792"/>
      <c r="T13" s="792"/>
    </row>
    <row r="14" spans="1:16" ht="16.5" customHeight="1">
      <c r="A14" s="113">
        <v>7</v>
      </c>
      <c r="B14" s="480">
        <f t="shared" si="0"/>
        <v>873</v>
      </c>
      <c r="C14" s="239">
        <v>453</v>
      </c>
      <c r="D14" s="302">
        <v>420</v>
      </c>
      <c r="E14" s="116">
        <v>42</v>
      </c>
      <c r="F14" s="236">
        <f t="shared" si="2"/>
        <v>1422</v>
      </c>
      <c r="G14" s="239">
        <v>754</v>
      </c>
      <c r="H14" s="271">
        <v>668</v>
      </c>
      <c r="I14" s="114">
        <v>77</v>
      </c>
      <c r="J14" s="236">
        <f t="shared" si="3"/>
        <v>955</v>
      </c>
      <c r="K14" s="239">
        <v>405</v>
      </c>
      <c r="L14" s="271">
        <v>550</v>
      </c>
      <c r="M14" s="116" t="s">
        <v>177</v>
      </c>
      <c r="N14" s="236">
        <f t="shared" si="1"/>
        <v>5982</v>
      </c>
      <c r="O14" s="239">
        <v>3053</v>
      </c>
      <c r="P14" s="236">
        <v>2929</v>
      </c>
    </row>
    <row r="15" spans="1:16" ht="16.5" customHeight="1">
      <c r="A15" s="113">
        <v>8</v>
      </c>
      <c r="B15" s="480">
        <f t="shared" si="0"/>
        <v>911</v>
      </c>
      <c r="C15" s="239">
        <v>482</v>
      </c>
      <c r="D15" s="302">
        <v>429</v>
      </c>
      <c r="E15" s="116">
        <v>43</v>
      </c>
      <c r="F15" s="236">
        <f t="shared" si="2"/>
        <v>1305</v>
      </c>
      <c r="G15" s="239">
        <v>660</v>
      </c>
      <c r="H15" s="271">
        <v>645</v>
      </c>
      <c r="I15" s="114">
        <v>78</v>
      </c>
      <c r="J15" s="236">
        <f t="shared" si="3"/>
        <v>895</v>
      </c>
      <c r="K15" s="239">
        <v>371</v>
      </c>
      <c r="L15" s="271">
        <v>524</v>
      </c>
      <c r="M15" s="116" t="s">
        <v>178</v>
      </c>
      <c r="N15" s="236">
        <f t="shared" si="1"/>
        <v>6470</v>
      </c>
      <c r="O15" s="239">
        <v>3305</v>
      </c>
      <c r="P15" s="236">
        <v>3165</v>
      </c>
    </row>
    <row r="16" spans="1:20" ht="16.5" customHeight="1">
      <c r="A16" s="113">
        <v>9</v>
      </c>
      <c r="B16" s="480">
        <f t="shared" si="0"/>
        <v>935</v>
      </c>
      <c r="C16" s="239">
        <v>457</v>
      </c>
      <c r="D16" s="302">
        <v>478</v>
      </c>
      <c r="E16" s="116">
        <v>44</v>
      </c>
      <c r="F16" s="236">
        <f t="shared" si="2"/>
        <v>1371</v>
      </c>
      <c r="G16" s="239">
        <v>707</v>
      </c>
      <c r="H16" s="271">
        <v>664</v>
      </c>
      <c r="I16" s="114">
        <v>79</v>
      </c>
      <c r="J16" s="236">
        <f t="shared" si="3"/>
        <v>925</v>
      </c>
      <c r="K16" s="239">
        <v>420</v>
      </c>
      <c r="L16" s="271">
        <v>505</v>
      </c>
      <c r="M16" s="116" t="s">
        <v>179</v>
      </c>
      <c r="N16" s="236">
        <f t="shared" si="1"/>
        <v>7500</v>
      </c>
      <c r="O16" s="239">
        <v>3743</v>
      </c>
      <c r="P16" s="236">
        <v>3757</v>
      </c>
      <c r="S16" s="792"/>
      <c r="T16" s="792"/>
    </row>
    <row r="17" spans="1:16" ht="16.5" customHeight="1">
      <c r="A17" s="113" t="s">
        <v>171</v>
      </c>
      <c r="B17" s="480">
        <f t="shared" si="0"/>
        <v>4904</v>
      </c>
      <c r="C17" s="239">
        <f>SUM(C18:C22)</f>
        <v>2522</v>
      </c>
      <c r="D17" s="239">
        <f>SUM(D18:D22)</f>
        <v>2382</v>
      </c>
      <c r="E17" s="116" t="s">
        <v>177</v>
      </c>
      <c r="F17" s="236">
        <f t="shared" si="2"/>
        <v>5982</v>
      </c>
      <c r="G17" s="239">
        <f>SUM(G18:G22)</f>
        <v>3053</v>
      </c>
      <c r="H17" s="271">
        <f>SUM(H18:H22)</f>
        <v>2929</v>
      </c>
      <c r="I17" s="114" t="s">
        <v>183</v>
      </c>
      <c r="J17" s="236">
        <f t="shared" si="3"/>
        <v>4058</v>
      </c>
      <c r="K17" s="239">
        <f>SUM(K18:K22)</f>
        <v>1527</v>
      </c>
      <c r="L17" s="271">
        <f>SUM(L18:L22)</f>
        <v>2531</v>
      </c>
      <c r="M17" s="116" t="s">
        <v>192</v>
      </c>
      <c r="N17" s="236">
        <f t="shared" si="1"/>
        <v>8865</v>
      </c>
      <c r="O17" s="239">
        <v>4632</v>
      </c>
      <c r="P17" s="236">
        <v>4233</v>
      </c>
    </row>
    <row r="18" spans="1:16" ht="16.5" customHeight="1">
      <c r="A18" s="113">
        <v>10</v>
      </c>
      <c r="B18" s="480">
        <f t="shared" si="0"/>
        <v>933</v>
      </c>
      <c r="C18" s="239">
        <v>464</v>
      </c>
      <c r="D18" s="302">
        <v>469</v>
      </c>
      <c r="E18" s="116">
        <v>45</v>
      </c>
      <c r="F18" s="236">
        <f t="shared" si="2"/>
        <v>1009</v>
      </c>
      <c r="G18" s="239">
        <v>519</v>
      </c>
      <c r="H18" s="271">
        <v>490</v>
      </c>
      <c r="I18" s="114">
        <v>80</v>
      </c>
      <c r="J18" s="236">
        <f t="shared" si="3"/>
        <v>930</v>
      </c>
      <c r="K18" s="239">
        <v>369</v>
      </c>
      <c r="L18" s="271">
        <v>561</v>
      </c>
      <c r="M18" s="116" t="s">
        <v>180</v>
      </c>
      <c r="N18" s="236">
        <f t="shared" si="1"/>
        <v>5806</v>
      </c>
      <c r="O18" s="239">
        <v>2855</v>
      </c>
      <c r="P18" s="236">
        <v>2951</v>
      </c>
    </row>
    <row r="19" spans="1:16" ht="16.5" customHeight="1">
      <c r="A19" s="113">
        <v>11</v>
      </c>
      <c r="B19" s="480">
        <f t="shared" si="0"/>
        <v>1021</v>
      </c>
      <c r="C19" s="239">
        <v>526</v>
      </c>
      <c r="D19" s="302">
        <v>495</v>
      </c>
      <c r="E19" s="116">
        <v>46</v>
      </c>
      <c r="F19" s="236">
        <f t="shared" si="2"/>
        <v>1253</v>
      </c>
      <c r="G19" s="239">
        <v>637</v>
      </c>
      <c r="H19" s="271">
        <v>616</v>
      </c>
      <c r="I19" s="114">
        <v>81</v>
      </c>
      <c r="J19" s="236">
        <f t="shared" si="3"/>
        <v>831</v>
      </c>
      <c r="K19" s="239">
        <v>325</v>
      </c>
      <c r="L19" s="271">
        <v>506</v>
      </c>
      <c r="M19" s="116" t="s">
        <v>181</v>
      </c>
      <c r="N19" s="236">
        <f t="shared" si="1"/>
        <v>5185</v>
      </c>
      <c r="O19" s="239">
        <v>2503</v>
      </c>
      <c r="P19" s="236">
        <v>2682</v>
      </c>
    </row>
    <row r="20" spans="1:20" ht="16.5" customHeight="1">
      <c r="A20" s="113">
        <v>12</v>
      </c>
      <c r="B20" s="480">
        <f t="shared" si="0"/>
        <v>941</v>
      </c>
      <c r="C20" s="239">
        <v>497</v>
      </c>
      <c r="D20" s="302">
        <v>444</v>
      </c>
      <c r="E20" s="116">
        <v>47</v>
      </c>
      <c r="F20" s="236">
        <f t="shared" si="2"/>
        <v>1210</v>
      </c>
      <c r="G20" s="239">
        <v>605</v>
      </c>
      <c r="H20" s="271">
        <v>605</v>
      </c>
      <c r="I20" s="114">
        <v>82</v>
      </c>
      <c r="J20" s="236">
        <f t="shared" si="3"/>
        <v>864</v>
      </c>
      <c r="K20" s="239">
        <v>306</v>
      </c>
      <c r="L20" s="271">
        <v>558</v>
      </c>
      <c r="M20" s="116" t="s">
        <v>182</v>
      </c>
      <c r="N20" s="236">
        <f t="shared" si="1"/>
        <v>4753</v>
      </c>
      <c r="O20" s="239">
        <v>2101</v>
      </c>
      <c r="P20" s="236">
        <v>2652</v>
      </c>
      <c r="S20" s="792"/>
      <c r="T20" s="792"/>
    </row>
    <row r="21" spans="1:25" ht="16.5" customHeight="1">
      <c r="A21" s="113">
        <v>13</v>
      </c>
      <c r="B21" s="480">
        <f t="shared" si="0"/>
        <v>965</v>
      </c>
      <c r="C21" s="239">
        <v>513</v>
      </c>
      <c r="D21" s="302">
        <v>452</v>
      </c>
      <c r="E21" s="116">
        <v>48</v>
      </c>
      <c r="F21" s="236">
        <f t="shared" si="2"/>
        <v>1252</v>
      </c>
      <c r="G21" s="239">
        <v>637</v>
      </c>
      <c r="H21" s="271">
        <v>615</v>
      </c>
      <c r="I21" s="114">
        <v>83</v>
      </c>
      <c r="J21" s="236">
        <f t="shared" si="3"/>
        <v>729</v>
      </c>
      <c r="K21" s="239">
        <v>288</v>
      </c>
      <c r="L21" s="271">
        <v>441</v>
      </c>
      <c r="M21" s="116" t="s">
        <v>183</v>
      </c>
      <c r="N21" s="236">
        <f t="shared" si="1"/>
        <v>4058</v>
      </c>
      <c r="O21" s="239">
        <v>1527</v>
      </c>
      <c r="P21" s="236">
        <v>2531</v>
      </c>
      <c r="S21" s="792"/>
      <c r="T21" s="792"/>
      <c r="U21" s="129"/>
      <c r="V21" s="129"/>
      <c r="W21" s="129"/>
      <c r="X21" s="129"/>
      <c r="Y21" s="129"/>
    </row>
    <row r="22" spans="1:25" ht="16.5" customHeight="1">
      <c r="A22" s="113">
        <v>14</v>
      </c>
      <c r="B22" s="480">
        <f t="shared" si="0"/>
        <v>1044</v>
      </c>
      <c r="C22" s="239">
        <v>522</v>
      </c>
      <c r="D22" s="239">
        <v>522</v>
      </c>
      <c r="E22" s="116">
        <v>49</v>
      </c>
      <c r="F22" s="236">
        <f t="shared" si="2"/>
        <v>1258</v>
      </c>
      <c r="G22" s="239">
        <v>655</v>
      </c>
      <c r="H22" s="271">
        <v>603</v>
      </c>
      <c r="I22" s="114">
        <v>84</v>
      </c>
      <c r="J22" s="236">
        <f t="shared" si="3"/>
        <v>704</v>
      </c>
      <c r="K22" s="239">
        <v>239</v>
      </c>
      <c r="L22" s="271">
        <v>465</v>
      </c>
      <c r="M22" s="116" t="s">
        <v>184</v>
      </c>
      <c r="N22" s="236">
        <f t="shared" si="1"/>
        <v>3715</v>
      </c>
      <c r="O22" s="239">
        <v>1103</v>
      </c>
      <c r="P22" s="236">
        <v>2612</v>
      </c>
      <c r="S22" s="129"/>
      <c r="T22" s="129"/>
      <c r="U22" s="129"/>
      <c r="V22" s="129"/>
      <c r="W22" s="129"/>
      <c r="X22" s="129"/>
      <c r="Y22" s="129"/>
    </row>
    <row r="23" spans="1:16" ht="16.5" customHeight="1">
      <c r="A23" s="113" t="s">
        <v>172</v>
      </c>
      <c r="B23" s="480">
        <f t="shared" si="0"/>
        <v>4988</v>
      </c>
      <c r="C23" s="239">
        <f>SUM(C24:C28)</f>
        <v>2568</v>
      </c>
      <c r="D23" s="239">
        <f>SUM(D24:D28)</f>
        <v>2420</v>
      </c>
      <c r="E23" s="116" t="s">
        <v>178</v>
      </c>
      <c r="F23" s="236">
        <f t="shared" si="2"/>
        <v>6470</v>
      </c>
      <c r="G23" s="239">
        <f>SUM(G24:G28)</f>
        <v>3305</v>
      </c>
      <c r="H23" s="271">
        <f>SUM(H24:H28)</f>
        <v>3165</v>
      </c>
      <c r="I23" s="114" t="s">
        <v>634</v>
      </c>
      <c r="J23" s="236">
        <f t="shared" si="3"/>
        <v>3715</v>
      </c>
      <c r="K23" s="239">
        <v>1103</v>
      </c>
      <c r="L23" s="271">
        <v>2612</v>
      </c>
      <c r="M23" s="240"/>
      <c r="N23" s="476"/>
      <c r="O23" s="477"/>
      <c r="P23" s="478"/>
    </row>
    <row r="24" spans="1:16" ht="16.5" customHeight="1">
      <c r="A24" s="113">
        <v>15</v>
      </c>
      <c r="B24" s="480">
        <f t="shared" si="0"/>
        <v>1008</v>
      </c>
      <c r="C24" s="239">
        <v>487</v>
      </c>
      <c r="D24" s="302">
        <v>521</v>
      </c>
      <c r="E24" s="116">
        <v>50</v>
      </c>
      <c r="F24" s="236">
        <f t="shared" si="2"/>
        <v>1226</v>
      </c>
      <c r="G24" s="239">
        <v>604</v>
      </c>
      <c r="H24" s="271">
        <v>622</v>
      </c>
      <c r="I24" s="114" t="s">
        <v>292</v>
      </c>
      <c r="J24" s="236">
        <f t="shared" si="3"/>
        <v>1591</v>
      </c>
      <c r="K24" s="239">
        <v>840</v>
      </c>
      <c r="L24" s="271">
        <v>751</v>
      </c>
      <c r="M24" s="115"/>
      <c r="N24" s="241"/>
      <c r="O24" s="275"/>
      <c r="P24" s="479"/>
    </row>
    <row r="25" spans="1:16" ht="16.5" customHeight="1">
      <c r="A25" s="113">
        <v>16</v>
      </c>
      <c r="B25" s="480">
        <f t="shared" si="0"/>
        <v>999</v>
      </c>
      <c r="C25" s="239">
        <v>506</v>
      </c>
      <c r="D25" s="302">
        <v>493</v>
      </c>
      <c r="E25" s="116">
        <v>51</v>
      </c>
      <c r="F25" s="236">
        <f t="shared" si="2"/>
        <v>1284</v>
      </c>
      <c r="G25" s="239">
        <v>662</v>
      </c>
      <c r="H25" s="271">
        <v>622</v>
      </c>
      <c r="I25" s="114"/>
      <c r="J25" s="236"/>
      <c r="K25" s="239"/>
      <c r="L25" s="271"/>
      <c r="M25" s="116" t="s">
        <v>193</v>
      </c>
      <c r="N25" s="239">
        <v>13469</v>
      </c>
      <c r="O25" s="239">
        <v>6880</v>
      </c>
      <c r="P25" s="480">
        <v>6589</v>
      </c>
    </row>
    <row r="26" spans="1:16" ht="16.5" customHeight="1">
      <c r="A26" s="113">
        <v>17</v>
      </c>
      <c r="B26" s="480">
        <f t="shared" si="0"/>
        <v>1062</v>
      </c>
      <c r="C26" s="239">
        <v>541</v>
      </c>
      <c r="D26" s="302">
        <v>521</v>
      </c>
      <c r="E26" s="116">
        <v>52</v>
      </c>
      <c r="F26" s="236">
        <f t="shared" si="2"/>
        <v>1365</v>
      </c>
      <c r="G26" s="239">
        <v>687</v>
      </c>
      <c r="H26" s="271">
        <v>678</v>
      </c>
      <c r="I26" s="114"/>
      <c r="J26" s="236"/>
      <c r="K26" s="239"/>
      <c r="L26" s="271"/>
      <c r="M26" s="116"/>
      <c r="N26" s="276">
        <v>-13.4</v>
      </c>
      <c r="O26" s="276">
        <v>-13.9</v>
      </c>
      <c r="P26" s="287">
        <v>-13</v>
      </c>
    </row>
    <row r="27" spans="1:16" ht="16.5" customHeight="1">
      <c r="A27" s="113">
        <v>18</v>
      </c>
      <c r="B27" s="480">
        <f t="shared" si="0"/>
        <v>1023</v>
      </c>
      <c r="C27" s="239">
        <v>543</v>
      </c>
      <c r="D27" s="302">
        <v>480</v>
      </c>
      <c r="E27" s="116">
        <v>53</v>
      </c>
      <c r="F27" s="236">
        <f t="shared" si="2"/>
        <v>1280</v>
      </c>
      <c r="G27" s="239">
        <v>666</v>
      </c>
      <c r="H27" s="271">
        <v>614</v>
      </c>
      <c r="I27" s="114"/>
      <c r="J27" s="236"/>
      <c r="K27" s="239"/>
      <c r="L27" s="271"/>
      <c r="M27" s="116" t="s">
        <v>194</v>
      </c>
      <c r="N27" s="239">
        <v>63204</v>
      </c>
      <c r="O27" s="239">
        <v>32381</v>
      </c>
      <c r="P27" s="481">
        <v>30823</v>
      </c>
    </row>
    <row r="28" spans="1:16" ht="16.5" customHeight="1">
      <c r="A28" s="113">
        <v>19</v>
      </c>
      <c r="B28" s="480">
        <f t="shared" si="0"/>
        <v>896</v>
      </c>
      <c r="C28" s="239">
        <v>491</v>
      </c>
      <c r="D28" s="302">
        <v>405</v>
      </c>
      <c r="E28" s="116">
        <v>54</v>
      </c>
      <c r="F28" s="236">
        <f t="shared" si="2"/>
        <v>1315</v>
      </c>
      <c r="G28" s="239">
        <v>686</v>
      </c>
      <c r="H28" s="271">
        <v>629</v>
      </c>
      <c r="I28" s="114"/>
      <c r="J28" s="236"/>
      <c r="K28" s="239"/>
      <c r="L28" s="271"/>
      <c r="M28" s="116"/>
      <c r="N28" s="276">
        <v>-63.1</v>
      </c>
      <c r="O28" s="276">
        <v>-65.6</v>
      </c>
      <c r="P28" s="287">
        <v>-60.6</v>
      </c>
    </row>
    <row r="29" spans="1:16" ht="16.5" customHeight="1">
      <c r="A29" s="113" t="s">
        <v>173</v>
      </c>
      <c r="B29" s="480">
        <f t="shared" si="0"/>
        <v>4175</v>
      </c>
      <c r="C29" s="239">
        <f>SUM(C30:C34)</f>
        <v>2120</v>
      </c>
      <c r="D29" s="239">
        <f>SUM(D30:D34)</f>
        <v>2055</v>
      </c>
      <c r="E29" s="116" t="s">
        <v>179</v>
      </c>
      <c r="F29" s="236">
        <f t="shared" si="2"/>
        <v>7500</v>
      </c>
      <c r="G29" s="239">
        <f>SUM(G30:G34)</f>
        <v>3743</v>
      </c>
      <c r="H29" s="271">
        <f>SUM(H30:H34)</f>
        <v>3757</v>
      </c>
      <c r="I29" s="113"/>
      <c r="J29" s="236"/>
      <c r="K29" s="239"/>
      <c r="L29" s="277"/>
      <c r="M29" s="116" t="s">
        <v>699</v>
      </c>
      <c r="N29" s="239">
        <v>23517</v>
      </c>
      <c r="O29" s="239">
        <v>10089</v>
      </c>
      <c r="P29" s="482">
        <v>13428</v>
      </c>
    </row>
    <row r="30" spans="1:19" ht="16.5" customHeight="1">
      <c r="A30" s="113">
        <v>20</v>
      </c>
      <c r="B30" s="407">
        <f t="shared" si="0"/>
        <v>806</v>
      </c>
      <c r="C30" s="302">
        <v>413</v>
      </c>
      <c r="D30" s="302">
        <v>393</v>
      </c>
      <c r="E30" s="116">
        <v>55</v>
      </c>
      <c r="F30" s="236">
        <f t="shared" si="2"/>
        <v>1473</v>
      </c>
      <c r="G30" s="239">
        <v>745</v>
      </c>
      <c r="H30" s="271">
        <v>728</v>
      </c>
      <c r="I30" s="113"/>
      <c r="J30" s="236"/>
      <c r="K30" s="239"/>
      <c r="L30" s="277"/>
      <c r="M30" s="116"/>
      <c r="N30" s="483">
        <v>-23.5</v>
      </c>
      <c r="O30" s="287">
        <v>-20.4</v>
      </c>
      <c r="P30" s="287">
        <v>-26.4</v>
      </c>
      <c r="S30" s="484"/>
    </row>
    <row r="31" spans="1:16" ht="16.5" customHeight="1">
      <c r="A31" s="113">
        <v>21</v>
      </c>
      <c r="B31" s="407">
        <f t="shared" si="0"/>
        <v>774</v>
      </c>
      <c r="C31" s="302">
        <v>387</v>
      </c>
      <c r="D31" s="302">
        <v>387</v>
      </c>
      <c r="E31" s="116">
        <v>56</v>
      </c>
      <c r="F31" s="236">
        <f t="shared" si="2"/>
        <v>1386</v>
      </c>
      <c r="G31" s="239">
        <v>691</v>
      </c>
      <c r="H31" s="271">
        <v>695</v>
      </c>
      <c r="I31" s="113"/>
      <c r="J31" s="236"/>
      <c r="K31" s="239"/>
      <c r="L31" s="277"/>
      <c r="M31" s="115"/>
      <c r="N31" s="483"/>
      <c r="O31" s="485"/>
      <c r="P31" s="480"/>
    </row>
    <row r="32" spans="1:16" ht="16.5" customHeight="1">
      <c r="A32" s="113">
        <v>22</v>
      </c>
      <c r="B32" s="407">
        <f t="shared" si="0"/>
        <v>775</v>
      </c>
      <c r="C32" s="302">
        <v>424</v>
      </c>
      <c r="D32" s="302">
        <v>351</v>
      </c>
      <c r="E32" s="116">
        <v>57</v>
      </c>
      <c r="F32" s="236">
        <f t="shared" si="2"/>
        <v>1419</v>
      </c>
      <c r="G32" s="239">
        <v>706</v>
      </c>
      <c r="H32" s="271">
        <v>713</v>
      </c>
      <c r="I32" s="113"/>
      <c r="J32" s="236"/>
      <c r="K32" s="239"/>
      <c r="L32" s="277"/>
      <c r="M32" s="115"/>
      <c r="N32" s="239"/>
      <c r="O32" s="239"/>
      <c r="P32" s="480"/>
    </row>
    <row r="33" spans="1:16" ht="16.5" customHeight="1">
      <c r="A33" s="113">
        <v>23</v>
      </c>
      <c r="B33" s="407">
        <f t="shared" si="0"/>
        <v>816</v>
      </c>
      <c r="C33" s="302">
        <v>404</v>
      </c>
      <c r="D33" s="302">
        <v>412</v>
      </c>
      <c r="E33" s="116">
        <v>58</v>
      </c>
      <c r="F33" s="236">
        <f t="shared" si="2"/>
        <v>1664</v>
      </c>
      <c r="G33" s="239">
        <v>822</v>
      </c>
      <c r="H33" s="271">
        <v>842</v>
      </c>
      <c r="I33" s="113"/>
      <c r="J33" s="236"/>
      <c r="K33" s="239"/>
      <c r="L33" s="277"/>
      <c r="M33" s="115"/>
      <c r="N33" s="239"/>
      <c r="O33" s="239"/>
      <c r="P33" s="480"/>
    </row>
    <row r="34" spans="1:16" ht="16.5" customHeight="1">
      <c r="A34" s="113">
        <v>24</v>
      </c>
      <c r="B34" s="407">
        <f t="shared" si="0"/>
        <v>1004</v>
      </c>
      <c r="C34" s="302">
        <v>492</v>
      </c>
      <c r="D34" s="302">
        <v>512</v>
      </c>
      <c r="E34" s="116">
        <v>59</v>
      </c>
      <c r="F34" s="236">
        <f t="shared" si="2"/>
        <v>1558</v>
      </c>
      <c r="G34" s="239">
        <v>779</v>
      </c>
      <c r="H34" s="271">
        <v>779</v>
      </c>
      <c r="I34" s="113"/>
      <c r="J34" s="236"/>
      <c r="K34" s="239"/>
      <c r="L34" s="277"/>
      <c r="M34" s="240"/>
      <c r="N34" s="274"/>
      <c r="O34" s="274"/>
      <c r="P34" s="273"/>
    </row>
    <row r="35" spans="1:16" ht="16.5" customHeight="1">
      <c r="A35" s="113" t="s">
        <v>174</v>
      </c>
      <c r="B35" s="480">
        <f t="shared" si="0"/>
        <v>5192</v>
      </c>
      <c r="C35" s="239">
        <f>SUM(C36:C40)</f>
        <v>2664</v>
      </c>
      <c r="D35" s="302">
        <f>SUM(D36:D40)</f>
        <v>2528</v>
      </c>
      <c r="E35" s="116" t="s">
        <v>196</v>
      </c>
      <c r="F35" s="236">
        <f t="shared" si="2"/>
        <v>8865</v>
      </c>
      <c r="G35" s="239">
        <f>SUM(G36:G40)</f>
        <v>4632</v>
      </c>
      <c r="H35" s="271">
        <f>SUM(H36:H40)</f>
        <v>4233</v>
      </c>
      <c r="I35" s="113"/>
      <c r="J35" s="236"/>
      <c r="K35" s="239"/>
      <c r="L35" s="277"/>
      <c r="M35" s="115"/>
      <c r="N35" s="244"/>
      <c r="O35" s="244"/>
      <c r="P35" s="241"/>
    </row>
    <row r="36" spans="1:16" ht="16.5" customHeight="1">
      <c r="A36" s="113">
        <v>25</v>
      </c>
      <c r="B36" s="480">
        <f t="shared" si="0"/>
        <v>1025</v>
      </c>
      <c r="C36" s="239">
        <v>538</v>
      </c>
      <c r="D36" s="302">
        <v>487</v>
      </c>
      <c r="E36" s="116">
        <v>60</v>
      </c>
      <c r="F36" s="236">
        <f t="shared" si="2"/>
        <v>1776</v>
      </c>
      <c r="G36" s="239">
        <v>947</v>
      </c>
      <c r="H36" s="271">
        <v>829</v>
      </c>
      <c r="I36" s="113"/>
      <c r="J36" s="236"/>
      <c r="K36" s="239"/>
      <c r="L36" s="277"/>
      <c r="M36" s="234" t="s">
        <v>197</v>
      </c>
      <c r="N36" s="486">
        <v>45.8</v>
      </c>
      <c r="O36" s="486">
        <v>44.4</v>
      </c>
      <c r="P36" s="241">
        <v>47.1</v>
      </c>
    </row>
    <row r="37" spans="1:16" ht="16.5" customHeight="1">
      <c r="A37" s="113">
        <v>26</v>
      </c>
      <c r="B37" s="480">
        <f t="shared" si="0"/>
        <v>1038</v>
      </c>
      <c r="C37" s="239">
        <v>545</v>
      </c>
      <c r="D37" s="302">
        <v>493</v>
      </c>
      <c r="E37" s="116">
        <v>61</v>
      </c>
      <c r="F37" s="236">
        <f t="shared" si="2"/>
        <v>1774</v>
      </c>
      <c r="G37" s="239">
        <v>894</v>
      </c>
      <c r="H37" s="271">
        <v>880</v>
      </c>
      <c r="I37" s="113"/>
      <c r="J37" s="236"/>
      <c r="K37" s="239"/>
      <c r="L37" s="277"/>
      <c r="M37" s="234" t="s">
        <v>198</v>
      </c>
      <c r="N37" s="239"/>
      <c r="O37" s="486">
        <v>97.3</v>
      </c>
      <c r="P37" s="487">
        <v>100</v>
      </c>
    </row>
    <row r="38" spans="1:16" ht="16.5" customHeight="1">
      <c r="A38" s="113">
        <v>27</v>
      </c>
      <c r="B38" s="480">
        <f t="shared" si="0"/>
        <v>1052</v>
      </c>
      <c r="C38" s="239">
        <v>558</v>
      </c>
      <c r="D38" s="302">
        <v>494</v>
      </c>
      <c r="E38" s="116">
        <v>62</v>
      </c>
      <c r="F38" s="236">
        <f t="shared" si="2"/>
        <v>1798</v>
      </c>
      <c r="G38" s="239">
        <v>945</v>
      </c>
      <c r="H38" s="271">
        <v>853</v>
      </c>
      <c r="I38" s="113"/>
      <c r="J38" s="236"/>
      <c r="K38" s="239"/>
      <c r="L38" s="277"/>
      <c r="M38" s="115"/>
      <c r="N38" s="478"/>
      <c r="O38" s="478"/>
      <c r="P38" s="478"/>
    </row>
    <row r="39" spans="1:16" ht="16.5" customHeight="1">
      <c r="A39" s="113">
        <v>28</v>
      </c>
      <c r="B39" s="480">
        <f t="shared" si="0"/>
        <v>1053</v>
      </c>
      <c r="C39" s="239">
        <v>516</v>
      </c>
      <c r="D39" s="302">
        <v>537</v>
      </c>
      <c r="E39" s="116">
        <v>63</v>
      </c>
      <c r="F39" s="236">
        <f t="shared" si="2"/>
        <v>1778</v>
      </c>
      <c r="G39" s="239">
        <v>913</v>
      </c>
      <c r="H39" s="271">
        <v>865</v>
      </c>
      <c r="I39" s="113"/>
      <c r="J39" s="236"/>
      <c r="K39" s="239"/>
      <c r="L39" s="277"/>
      <c r="M39" s="115"/>
      <c r="N39" s="488"/>
      <c r="O39" s="488"/>
      <c r="P39" s="478"/>
    </row>
    <row r="40" spans="1:16" ht="16.5" customHeight="1">
      <c r="A40" s="113">
        <v>29</v>
      </c>
      <c r="B40" s="480">
        <f t="shared" si="0"/>
        <v>1024</v>
      </c>
      <c r="C40" s="239">
        <v>507</v>
      </c>
      <c r="D40" s="302">
        <v>517</v>
      </c>
      <c r="E40" s="116">
        <v>64</v>
      </c>
      <c r="F40" s="236">
        <f t="shared" si="2"/>
        <v>1739</v>
      </c>
      <c r="G40" s="239">
        <v>933</v>
      </c>
      <c r="H40" s="271">
        <v>806</v>
      </c>
      <c r="I40" s="113"/>
      <c r="J40" s="236"/>
      <c r="K40" s="239"/>
      <c r="L40" s="277"/>
      <c r="M40" s="115"/>
      <c r="N40" s="489"/>
      <c r="O40" s="488"/>
      <c r="P40" s="478"/>
    </row>
    <row r="41" spans="1:16" ht="16.5" customHeight="1">
      <c r="A41" s="114" t="s">
        <v>199</v>
      </c>
      <c r="B41" s="480">
        <f>SUM(B42:B46)</f>
        <v>5925</v>
      </c>
      <c r="C41" s="239">
        <f>SUM(C42:C46)</f>
        <v>3066</v>
      </c>
      <c r="D41" s="302">
        <f>SUM(D42:D46)</f>
        <v>2859</v>
      </c>
      <c r="E41" s="116" t="s">
        <v>180</v>
      </c>
      <c r="F41" s="236">
        <f t="shared" si="2"/>
        <v>5806</v>
      </c>
      <c r="G41" s="239">
        <f>SUM(G42:G46)</f>
        <v>2855</v>
      </c>
      <c r="H41" s="271">
        <f>SUM(H42:H46)</f>
        <v>2951</v>
      </c>
      <c r="I41" s="113"/>
      <c r="J41" s="236"/>
      <c r="K41" s="239"/>
      <c r="L41" s="277"/>
      <c r="M41" s="234"/>
      <c r="N41" s="478"/>
      <c r="O41" s="478"/>
      <c r="P41" s="478"/>
    </row>
    <row r="42" spans="1:16" ht="16.5" customHeight="1">
      <c r="A42" s="114">
        <v>30</v>
      </c>
      <c r="B42" s="480">
        <f>SUM(C42:D42)</f>
        <v>1106</v>
      </c>
      <c r="C42" s="239">
        <v>589</v>
      </c>
      <c r="D42" s="302">
        <v>517</v>
      </c>
      <c r="E42" s="116">
        <v>65</v>
      </c>
      <c r="F42" s="236">
        <f t="shared" si="2"/>
        <v>1005</v>
      </c>
      <c r="G42" s="239">
        <v>477</v>
      </c>
      <c r="H42" s="271">
        <v>528</v>
      </c>
      <c r="I42" s="114"/>
      <c r="J42" s="236"/>
      <c r="K42" s="239"/>
      <c r="L42" s="277"/>
      <c r="M42" s="234"/>
      <c r="N42" s="489"/>
      <c r="O42" s="488"/>
      <c r="P42" s="478"/>
    </row>
    <row r="43" spans="1:16" ht="16.5" customHeight="1">
      <c r="A43" s="114">
        <v>31</v>
      </c>
      <c r="B43" s="480">
        <f>SUM(C43:D43)</f>
        <v>1137</v>
      </c>
      <c r="C43" s="239">
        <v>576</v>
      </c>
      <c r="D43" s="302">
        <v>561</v>
      </c>
      <c r="E43" s="116">
        <v>66</v>
      </c>
      <c r="F43" s="236">
        <f t="shared" si="2"/>
        <v>1019</v>
      </c>
      <c r="G43" s="239">
        <v>543</v>
      </c>
      <c r="H43" s="271">
        <v>476</v>
      </c>
      <c r="I43" s="114"/>
      <c r="J43" s="236"/>
      <c r="K43" s="239"/>
      <c r="L43" s="271"/>
      <c r="M43" s="234"/>
      <c r="N43" s="489"/>
      <c r="O43" s="488"/>
      <c r="P43" s="478"/>
    </row>
    <row r="44" spans="1:16" ht="16.5" customHeight="1">
      <c r="A44" s="114">
        <v>32</v>
      </c>
      <c r="B44" s="480">
        <f>SUM(C44:D44)</f>
        <v>1207</v>
      </c>
      <c r="C44" s="239">
        <v>634</v>
      </c>
      <c r="D44" s="302">
        <v>573</v>
      </c>
      <c r="E44" s="116">
        <v>67</v>
      </c>
      <c r="F44" s="236">
        <f t="shared" si="2"/>
        <v>1332</v>
      </c>
      <c r="G44" s="239">
        <v>665</v>
      </c>
      <c r="H44" s="271">
        <v>667</v>
      </c>
      <c r="I44" s="114"/>
      <c r="J44" s="236"/>
      <c r="K44" s="239"/>
      <c r="L44" s="271"/>
      <c r="M44" s="234"/>
      <c r="N44" s="489"/>
      <c r="O44" s="488"/>
      <c r="P44" s="478"/>
    </row>
    <row r="45" spans="1:16" ht="16.5" customHeight="1">
      <c r="A45" s="114">
        <v>33</v>
      </c>
      <c r="B45" s="480">
        <f>SUM(C45:D45)</f>
        <v>1239</v>
      </c>
      <c r="C45" s="239">
        <v>603</v>
      </c>
      <c r="D45" s="302">
        <v>636</v>
      </c>
      <c r="E45" s="116">
        <v>68</v>
      </c>
      <c r="F45" s="236">
        <f t="shared" si="2"/>
        <v>1219</v>
      </c>
      <c r="G45" s="239">
        <v>579</v>
      </c>
      <c r="H45" s="271">
        <v>640</v>
      </c>
      <c r="I45" s="114"/>
      <c r="J45" s="236"/>
      <c r="K45" s="239"/>
      <c r="L45" s="271"/>
      <c r="M45" s="234"/>
      <c r="N45" s="489"/>
      <c r="O45" s="488"/>
      <c r="P45" s="478"/>
    </row>
    <row r="46" spans="1:16" ht="16.5" customHeight="1">
      <c r="A46" s="245">
        <v>34</v>
      </c>
      <c r="B46" s="480">
        <f>SUM(C46:D46)</f>
        <v>1236</v>
      </c>
      <c r="C46" s="93">
        <v>664</v>
      </c>
      <c r="D46" s="302">
        <v>572</v>
      </c>
      <c r="E46" s="116">
        <v>69</v>
      </c>
      <c r="F46" s="236">
        <f t="shared" si="2"/>
        <v>1231</v>
      </c>
      <c r="G46" s="93">
        <v>591</v>
      </c>
      <c r="H46" s="271">
        <v>640</v>
      </c>
      <c r="I46" s="246"/>
      <c r="J46" s="273"/>
      <c r="K46" s="274"/>
      <c r="L46" s="92"/>
      <c r="M46" s="240"/>
      <c r="N46" s="273"/>
      <c r="O46" s="273"/>
      <c r="P46" s="273"/>
    </row>
    <row r="47" spans="1:13" s="78" customFormat="1" ht="16.5" customHeight="1">
      <c r="A47" s="78" t="s">
        <v>635</v>
      </c>
      <c r="B47" s="551"/>
      <c r="C47" s="248"/>
      <c r="D47" s="248"/>
      <c r="E47" s="235"/>
      <c r="F47" s="248"/>
      <c r="G47" s="248"/>
      <c r="H47" s="248"/>
      <c r="I47" s="107"/>
      <c r="M47" s="107"/>
    </row>
    <row r="48" spans="1:13" s="78" customFormat="1" ht="16.5" customHeight="1">
      <c r="A48" s="78" t="s">
        <v>636</v>
      </c>
      <c r="B48" s="552"/>
      <c r="E48" s="107"/>
      <c r="I48" s="107"/>
      <c r="M48" s="107"/>
    </row>
    <row r="52" ht="12">
      <c r="O52" s="129"/>
    </row>
  </sheetData>
  <sheetProtection/>
  <mergeCells count="9">
    <mergeCell ref="S21:T21"/>
    <mergeCell ref="S9:T9"/>
    <mergeCell ref="S13:T13"/>
    <mergeCell ref="S16:T16"/>
    <mergeCell ref="S20:T20"/>
    <mergeCell ref="A1:G1"/>
    <mergeCell ref="I1:O1"/>
    <mergeCell ref="A2:B2"/>
    <mergeCell ref="N2:P2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75" zoomScalePageLayoutView="0" workbookViewId="0" topLeftCell="A1">
      <selection activeCell="N29" sqref="N29"/>
    </sheetView>
  </sheetViews>
  <sheetFormatPr defaultColWidth="8.00390625" defaultRowHeight="13.5"/>
  <cols>
    <col min="1" max="1" width="10.875" style="249" customWidth="1"/>
    <col min="2" max="4" width="10.875" style="94" customWidth="1"/>
    <col min="5" max="5" width="10.875" style="249" customWidth="1"/>
    <col min="6" max="8" width="10.875" style="94" customWidth="1"/>
    <col min="9" max="9" width="10.875" style="249" customWidth="1"/>
    <col min="10" max="12" width="10.875" style="94" customWidth="1"/>
    <col min="13" max="13" width="10.875" style="249" customWidth="1"/>
    <col min="14" max="16" width="10.875" style="94" customWidth="1"/>
    <col min="17" max="16384" width="8.00390625" style="94" customWidth="1"/>
  </cols>
  <sheetData>
    <row r="1" spans="1:15" s="77" customFormat="1" ht="21" customHeight="1">
      <c r="A1" s="726" t="s">
        <v>637</v>
      </c>
      <c r="B1" s="726"/>
      <c r="C1" s="726"/>
      <c r="D1" s="726"/>
      <c r="E1" s="726"/>
      <c r="F1" s="726"/>
      <c r="G1" s="726"/>
      <c r="H1" s="219"/>
      <c r="I1" s="727" t="s">
        <v>615</v>
      </c>
      <c r="J1" s="727"/>
      <c r="K1" s="727"/>
      <c r="L1" s="727"/>
      <c r="M1" s="727"/>
      <c r="N1" s="727"/>
      <c r="O1" s="727"/>
    </row>
    <row r="2" spans="1:17" s="78" customFormat="1" ht="21" customHeight="1">
      <c r="A2" s="793" t="s">
        <v>577</v>
      </c>
      <c r="B2" s="793"/>
      <c r="C2" s="267"/>
      <c r="E2" s="107"/>
      <c r="I2" s="107"/>
      <c r="M2" s="107"/>
      <c r="N2" s="794" t="s">
        <v>614</v>
      </c>
      <c r="O2" s="794"/>
      <c r="P2" s="794"/>
      <c r="Q2" s="268"/>
    </row>
    <row r="3" spans="1:16" s="110" customFormat="1" ht="16.5" customHeight="1">
      <c r="A3" s="82" t="s">
        <v>185</v>
      </c>
      <c r="B3" s="80" t="s">
        <v>186</v>
      </c>
      <c r="C3" s="80" t="s">
        <v>187</v>
      </c>
      <c r="D3" s="81" t="s">
        <v>188</v>
      </c>
      <c r="E3" s="108" t="s">
        <v>185</v>
      </c>
      <c r="F3" s="80" t="s">
        <v>186</v>
      </c>
      <c r="G3" s="80" t="s">
        <v>187</v>
      </c>
      <c r="H3" s="81" t="s">
        <v>188</v>
      </c>
      <c r="I3" s="82" t="s">
        <v>185</v>
      </c>
      <c r="J3" s="80" t="s">
        <v>186</v>
      </c>
      <c r="K3" s="80" t="s">
        <v>187</v>
      </c>
      <c r="L3" s="109" t="s">
        <v>188</v>
      </c>
      <c r="M3" s="82" t="s">
        <v>185</v>
      </c>
      <c r="N3" s="80" t="s">
        <v>186</v>
      </c>
      <c r="O3" s="80" t="s">
        <v>187</v>
      </c>
      <c r="P3" s="81" t="s">
        <v>188</v>
      </c>
    </row>
    <row r="4" spans="1:16" ht="16.5" customHeight="1">
      <c r="A4" s="111" t="s">
        <v>186</v>
      </c>
      <c r="B4" s="112">
        <v>102348</v>
      </c>
      <c r="C4" s="112">
        <f>SUM(C5+C11+C17+C23+C29+C35+C41+G5+G11+G17+G23+G29+G35+G41+K5+K11+K17+K23+K29+K35+K41+K42)</f>
        <v>50452</v>
      </c>
      <c r="D4" s="269">
        <f>SUM(D5+D11+D17+D23+D29+D35+D41+H5+H11+H17+H23+H29+H35+H41+L5+L11+L17+L23+L29+L35+L41+L42)</f>
        <v>51896</v>
      </c>
      <c r="E4" s="116"/>
      <c r="F4" s="236"/>
      <c r="G4" s="270"/>
      <c r="H4" s="271"/>
      <c r="I4" s="114"/>
      <c r="J4" s="236"/>
      <c r="K4" s="270"/>
      <c r="L4" s="271"/>
      <c r="M4" s="237"/>
      <c r="N4" s="272">
        <f>SUM(B5+B11+B17+B23+B29+B35+B41+F5+F11+F17+F23+F29+F35+F41+J5+J11+J17+J23+J29+J35+J42+J41)</f>
        <v>102348</v>
      </c>
      <c r="O4" s="272">
        <f>SUM(O5+O6+O7+O8+O9+O10+O11+O12+O13+O14+O16+O15+O17+O18+O19+O20+O21+O22+K42)</f>
        <v>50452</v>
      </c>
      <c r="P4" s="272">
        <f>SUM(P5+P6+P7+P8+P9+P10+P11+P12+P13+P14+P15+P16+P17+P18+P19+P20+P21+P22+L42)</f>
        <v>51896</v>
      </c>
    </row>
    <row r="5" spans="1:16" ht="16.5" customHeight="1">
      <c r="A5" s="113" t="s">
        <v>189</v>
      </c>
      <c r="B5" s="236">
        <f>SUM(B6:B10)</f>
        <v>4154</v>
      </c>
      <c r="C5" s="236">
        <f>SUM(C6:C10)</f>
        <v>2153</v>
      </c>
      <c r="D5" s="236">
        <f>SUM(D6:D10)</f>
        <v>2001</v>
      </c>
      <c r="E5" s="116" t="s">
        <v>175</v>
      </c>
      <c r="F5" s="236">
        <f aca="true" t="shared" si="0" ref="F5:F46">SUM(G5:H5)</f>
        <v>7326</v>
      </c>
      <c r="G5" s="236">
        <v>3767</v>
      </c>
      <c r="H5" s="236">
        <v>3559</v>
      </c>
      <c r="I5" s="114" t="s">
        <v>181</v>
      </c>
      <c r="J5" s="236">
        <f aca="true" t="shared" si="1" ref="J5:J42">SUM(K5:L5)</f>
        <v>5153</v>
      </c>
      <c r="K5" s="236">
        <v>2462</v>
      </c>
      <c r="L5" s="236">
        <v>2691</v>
      </c>
      <c r="M5" s="116" t="s">
        <v>190</v>
      </c>
      <c r="N5" s="236">
        <v>4154</v>
      </c>
      <c r="O5" s="236">
        <v>2153</v>
      </c>
      <c r="P5" s="236">
        <v>2001</v>
      </c>
    </row>
    <row r="6" spans="1:16" ht="16.5" customHeight="1">
      <c r="A6" s="113">
        <v>0</v>
      </c>
      <c r="B6" s="236">
        <f>SUM(C6:D6)</f>
        <v>756</v>
      </c>
      <c r="C6" s="239">
        <v>385</v>
      </c>
      <c r="D6" s="302">
        <v>371</v>
      </c>
      <c r="E6" s="116">
        <v>35</v>
      </c>
      <c r="F6" s="236">
        <f t="shared" si="0"/>
        <v>1393</v>
      </c>
      <c r="G6" s="239">
        <v>727</v>
      </c>
      <c r="H6" s="271">
        <v>666</v>
      </c>
      <c r="I6" s="114">
        <v>70</v>
      </c>
      <c r="J6" s="236">
        <f t="shared" si="1"/>
        <v>1129</v>
      </c>
      <c r="K6" s="239">
        <v>549</v>
      </c>
      <c r="L6" s="271">
        <v>580</v>
      </c>
      <c r="M6" s="116" t="s">
        <v>170</v>
      </c>
      <c r="N6" s="236">
        <v>4543</v>
      </c>
      <c r="O6" s="239">
        <v>2273</v>
      </c>
      <c r="P6" s="238">
        <v>2270</v>
      </c>
    </row>
    <row r="7" spans="1:16" ht="16.5" customHeight="1">
      <c r="A7" s="113">
        <v>1</v>
      </c>
      <c r="B7" s="236">
        <f>SUM(C7:D7)</f>
        <v>804</v>
      </c>
      <c r="C7" s="239">
        <v>414</v>
      </c>
      <c r="D7" s="302">
        <v>390</v>
      </c>
      <c r="E7" s="116">
        <v>36</v>
      </c>
      <c r="F7" s="236">
        <f t="shared" si="0"/>
        <v>1488</v>
      </c>
      <c r="G7" s="239">
        <v>770</v>
      </c>
      <c r="H7" s="271">
        <v>718</v>
      </c>
      <c r="I7" s="114">
        <v>71</v>
      </c>
      <c r="J7" s="236">
        <f t="shared" si="1"/>
        <v>940</v>
      </c>
      <c r="K7" s="239">
        <v>442</v>
      </c>
      <c r="L7" s="271">
        <v>498</v>
      </c>
      <c r="M7" s="116" t="s">
        <v>171</v>
      </c>
      <c r="N7" s="236">
        <v>5001</v>
      </c>
      <c r="O7" s="236">
        <v>2559</v>
      </c>
      <c r="P7" s="236">
        <v>2442</v>
      </c>
    </row>
    <row r="8" spans="1:16" ht="16.5" customHeight="1">
      <c r="A8" s="113">
        <v>2</v>
      </c>
      <c r="B8" s="236">
        <f>SUM(C8:D8)</f>
        <v>852</v>
      </c>
      <c r="C8" s="239">
        <v>451</v>
      </c>
      <c r="D8" s="302">
        <v>401</v>
      </c>
      <c r="E8" s="116">
        <v>37</v>
      </c>
      <c r="F8" s="236">
        <f t="shared" si="0"/>
        <v>1601</v>
      </c>
      <c r="G8" s="239">
        <v>801</v>
      </c>
      <c r="H8" s="271">
        <v>800</v>
      </c>
      <c r="I8" s="114">
        <v>72</v>
      </c>
      <c r="J8" s="236">
        <f t="shared" si="1"/>
        <v>998</v>
      </c>
      <c r="K8" s="239">
        <v>465</v>
      </c>
      <c r="L8" s="271">
        <v>533</v>
      </c>
      <c r="M8" s="116" t="s">
        <v>172</v>
      </c>
      <c r="N8" s="236">
        <v>4874</v>
      </c>
      <c r="O8" s="239">
        <v>2528</v>
      </c>
      <c r="P8" s="238">
        <v>2346</v>
      </c>
    </row>
    <row r="9" spans="1:20" ht="16.5" customHeight="1">
      <c r="A9" s="113">
        <v>3</v>
      </c>
      <c r="B9" s="236">
        <f>SUM(C9:D9)</f>
        <v>902</v>
      </c>
      <c r="C9" s="239">
        <v>469</v>
      </c>
      <c r="D9" s="302">
        <v>433</v>
      </c>
      <c r="E9" s="116">
        <v>38</v>
      </c>
      <c r="F9" s="236">
        <f t="shared" si="0"/>
        <v>1443</v>
      </c>
      <c r="G9" s="239">
        <v>737</v>
      </c>
      <c r="H9" s="271">
        <v>706</v>
      </c>
      <c r="I9" s="114">
        <v>73</v>
      </c>
      <c r="J9" s="236">
        <f t="shared" si="1"/>
        <v>1025</v>
      </c>
      <c r="K9" s="239">
        <v>509</v>
      </c>
      <c r="L9" s="271">
        <v>516</v>
      </c>
      <c r="M9" s="116" t="s">
        <v>173</v>
      </c>
      <c r="N9" s="236">
        <v>4490</v>
      </c>
      <c r="O9" s="236">
        <v>2267</v>
      </c>
      <c r="P9" s="236">
        <v>2223</v>
      </c>
      <c r="S9" s="792"/>
      <c r="T9" s="792"/>
    </row>
    <row r="10" spans="1:16" ht="16.5" customHeight="1">
      <c r="A10" s="113">
        <v>4</v>
      </c>
      <c r="B10" s="236">
        <f>SUM(C10:D10)</f>
        <v>840</v>
      </c>
      <c r="C10" s="239">
        <v>434</v>
      </c>
      <c r="D10" s="302">
        <v>406</v>
      </c>
      <c r="E10" s="116">
        <v>39</v>
      </c>
      <c r="F10" s="236">
        <f t="shared" si="0"/>
        <v>1401</v>
      </c>
      <c r="G10" s="239">
        <v>732</v>
      </c>
      <c r="H10" s="271">
        <v>669</v>
      </c>
      <c r="I10" s="114">
        <v>74</v>
      </c>
      <c r="J10" s="236">
        <f t="shared" si="1"/>
        <v>1061</v>
      </c>
      <c r="K10" s="239">
        <v>497</v>
      </c>
      <c r="L10" s="271">
        <v>564</v>
      </c>
      <c r="M10" s="116" t="s">
        <v>174</v>
      </c>
      <c r="N10" s="236">
        <v>5298</v>
      </c>
      <c r="O10" s="239">
        <v>2712</v>
      </c>
      <c r="P10" s="238">
        <v>2586</v>
      </c>
    </row>
    <row r="11" spans="1:16" ht="16.5" customHeight="1">
      <c r="A11" s="113" t="s">
        <v>170</v>
      </c>
      <c r="B11" s="236">
        <f>SUM(B12:B16)</f>
        <v>4543</v>
      </c>
      <c r="C11" s="236">
        <f>SUM(C12:C16)</f>
        <v>2273</v>
      </c>
      <c r="D11" s="236">
        <f>SUM(D12:D16)</f>
        <v>2270</v>
      </c>
      <c r="E11" s="116" t="s">
        <v>176</v>
      </c>
      <c r="F11" s="236">
        <f t="shared" si="0"/>
        <v>6468</v>
      </c>
      <c r="G11" s="236">
        <v>3301</v>
      </c>
      <c r="H11" s="236">
        <v>3167</v>
      </c>
      <c r="I11" s="114" t="s">
        <v>182</v>
      </c>
      <c r="J11" s="236">
        <f t="shared" si="1"/>
        <v>4774</v>
      </c>
      <c r="K11" s="236">
        <v>2076</v>
      </c>
      <c r="L11" s="236">
        <v>2698</v>
      </c>
      <c r="M11" s="116" t="s">
        <v>191</v>
      </c>
      <c r="N11" s="236">
        <f aca="true" t="shared" si="2" ref="N11:N22">SUM(O11:P11)</f>
        <v>6206</v>
      </c>
      <c r="O11" s="236">
        <v>3200</v>
      </c>
      <c r="P11" s="236">
        <v>3006</v>
      </c>
    </row>
    <row r="12" spans="1:16" ht="16.5" customHeight="1">
      <c r="A12" s="113">
        <v>5</v>
      </c>
      <c r="B12" s="236">
        <f>SUM(C12:D12)</f>
        <v>873</v>
      </c>
      <c r="C12" s="239">
        <v>411</v>
      </c>
      <c r="D12" s="302">
        <v>462</v>
      </c>
      <c r="E12" s="116">
        <v>40</v>
      </c>
      <c r="F12" s="236">
        <f t="shared" si="0"/>
        <v>1370</v>
      </c>
      <c r="G12" s="239">
        <v>668</v>
      </c>
      <c r="H12" s="271">
        <v>702</v>
      </c>
      <c r="I12" s="114">
        <v>75</v>
      </c>
      <c r="J12" s="236">
        <f t="shared" si="1"/>
        <v>968</v>
      </c>
      <c r="K12" s="239">
        <v>442</v>
      </c>
      <c r="L12" s="271">
        <v>526</v>
      </c>
      <c r="M12" s="116" t="s">
        <v>175</v>
      </c>
      <c r="N12" s="236">
        <f t="shared" si="2"/>
        <v>7326</v>
      </c>
      <c r="O12" s="236">
        <v>3767</v>
      </c>
      <c r="P12" s="236">
        <v>3559</v>
      </c>
    </row>
    <row r="13" spans="1:20" ht="16.5" customHeight="1">
      <c r="A13" s="113">
        <v>6</v>
      </c>
      <c r="B13" s="236">
        <f>SUM(C13:D13)</f>
        <v>883</v>
      </c>
      <c r="C13" s="239">
        <v>459</v>
      </c>
      <c r="D13" s="302">
        <v>424</v>
      </c>
      <c r="E13" s="116">
        <v>41</v>
      </c>
      <c r="F13" s="236">
        <f t="shared" si="0"/>
        <v>1417</v>
      </c>
      <c r="G13" s="239">
        <v>751</v>
      </c>
      <c r="H13" s="271">
        <v>666</v>
      </c>
      <c r="I13" s="114">
        <v>76</v>
      </c>
      <c r="J13" s="236">
        <f t="shared" si="1"/>
        <v>976</v>
      </c>
      <c r="K13" s="239">
        <v>422</v>
      </c>
      <c r="L13" s="271">
        <v>554</v>
      </c>
      <c r="M13" s="116" t="s">
        <v>176</v>
      </c>
      <c r="N13" s="236">
        <f t="shared" si="2"/>
        <v>6468</v>
      </c>
      <c r="O13" s="236">
        <v>3301</v>
      </c>
      <c r="P13" s="236">
        <v>3167</v>
      </c>
      <c r="S13" s="792"/>
      <c r="T13" s="792"/>
    </row>
    <row r="14" spans="1:16" ht="16.5" customHeight="1">
      <c r="A14" s="113">
        <v>7</v>
      </c>
      <c r="B14" s="236">
        <f>SUM(C14:D14)</f>
        <v>911</v>
      </c>
      <c r="C14" s="239">
        <v>478</v>
      </c>
      <c r="D14" s="302">
        <v>433</v>
      </c>
      <c r="E14" s="116">
        <v>42</v>
      </c>
      <c r="F14" s="236">
        <f t="shared" si="0"/>
        <v>1305</v>
      </c>
      <c r="G14" s="239">
        <v>664</v>
      </c>
      <c r="H14" s="271">
        <v>641</v>
      </c>
      <c r="I14" s="114">
        <v>77</v>
      </c>
      <c r="J14" s="236">
        <f t="shared" si="1"/>
        <v>922</v>
      </c>
      <c r="K14" s="239">
        <v>390</v>
      </c>
      <c r="L14" s="271">
        <v>532</v>
      </c>
      <c r="M14" s="116" t="s">
        <v>177</v>
      </c>
      <c r="N14" s="236">
        <f t="shared" si="2"/>
        <v>6201</v>
      </c>
      <c r="O14" s="236">
        <v>3139</v>
      </c>
      <c r="P14" s="236">
        <v>3062</v>
      </c>
    </row>
    <row r="15" spans="1:16" ht="16.5" customHeight="1">
      <c r="A15" s="113">
        <v>8</v>
      </c>
      <c r="B15" s="236">
        <f>SUM(C15:D15)</f>
        <v>938</v>
      </c>
      <c r="C15" s="239">
        <v>460</v>
      </c>
      <c r="D15" s="302">
        <v>478</v>
      </c>
      <c r="E15" s="116">
        <v>43</v>
      </c>
      <c r="F15" s="236">
        <f t="shared" si="0"/>
        <v>1369</v>
      </c>
      <c r="G15" s="239">
        <v>703</v>
      </c>
      <c r="H15" s="271">
        <v>666</v>
      </c>
      <c r="I15" s="114">
        <v>78</v>
      </c>
      <c r="J15" s="236">
        <f t="shared" si="1"/>
        <v>954</v>
      </c>
      <c r="K15" s="239">
        <v>436</v>
      </c>
      <c r="L15" s="271">
        <v>518</v>
      </c>
      <c r="M15" s="116" t="s">
        <v>178</v>
      </c>
      <c r="N15" s="236">
        <f t="shared" si="2"/>
        <v>6733</v>
      </c>
      <c r="O15" s="236">
        <v>3454</v>
      </c>
      <c r="P15" s="236">
        <v>3279</v>
      </c>
    </row>
    <row r="16" spans="1:20" ht="16.5" customHeight="1">
      <c r="A16" s="113">
        <v>9</v>
      </c>
      <c r="B16" s="236">
        <f>SUM(C16:D16)</f>
        <v>938</v>
      </c>
      <c r="C16" s="239">
        <v>465</v>
      </c>
      <c r="D16" s="302">
        <v>473</v>
      </c>
      <c r="E16" s="116">
        <v>44</v>
      </c>
      <c r="F16" s="236">
        <f t="shared" si="0"/>
        <v>1007</v>
      </c>
      <c r="G16" s="239">
        <v>515</v>
      </c>
      <c r="H16" s="271">
        <v>492</v>
      </c>
      <c r="I16" s="114">
        <v>79</v>
      </c>
      <c r="J16" s="236">
        <f t="shared" si="1"/>
        <v>954</v>
      </c>
      <c r="K16" s="239">
        <v>386</v>
      </c>
      <c r="L16" s="271">
        <v>568</v>
      </c>
      <c r="M16" s="116" t="s">
        <v>179</v>
      </c>
      <c r="N16" s="236">
        <f t="shared" si="2"/>
        <v>7838</v>
      </c>
      <c r="O16" s="236">
        <v>3965</v>
      </c>
      <c r="P16" s="236">
        <v>3873</v>
      </c>
      <c r="S16" s="792"/>
      <c r="T16" s="792"/>
    </row>
    <row r="17" spans="1:16" ht="16.5" customHeight="1">
      <c r="A17" s="113" t="s">
        <v>171</v>
      </c>
      <c r="B17" s="236">
        <f>SUM(B18:B22)</f>
        <v>5001</v>
      </c>
      <c r="C17" s="236">
        <f>SUM(C18:C22)</f>
        <v>2559</v>
      </c>
      <c r="D17" s="236">
        <f>SUM(D18:D22)</f>
        <v>2442</v>
      </c>
      <c r="E17" s="116" t="s">
        <v>177</v>
      </c>
      <c r="F17" s="236">
        <f t="shared" si="0"/>
        <v>6201</v>
      </c>
      <c r="G17" s="236">
        <v>3139</v>
      </c>
      <c r="H17" s="236">
        <v>3062</v>
      </c>
      <c r="I17" s="114" t="s">
        <v>183</v>
      </c>
      <c r="J17" s="236">
        <f t="shared" si="1"/>
        <v>4011</v>
      </c>
      <c r="K17" s="236">
        <v>1523</v>
      </c>
      <c r="L17" s="236">
        <v>2488</v>
      </c>
      <c r="M17" s="116" t="s">
        <v>192</v>
      </c>
      <c r="N17" s="236">
        <f t="shared" si="2"/>
        <v>8159</v>
      </c>
      <c r="O17" s="236">
        <v>4204</v>
      </c>
      <c r="P17" s="236">
        <v>3955</v>
      </c>
    </row>
    <row r="18" spans="1:16" ht="16.5" customHeight="1">
      <c r="A18" s="113">
        <v>10</v>
      </c>
      <c r="B18" s="236">
        <f>SUM(C18:D18)</f>
        <v>1026</v>
      </c>
      <c r="C18" s="239">
        <v>527</v>
      </c>
      <c r="D18" s="302">
        <v>499</v>
      </c>
      <c r="E18" s="116">
        <v>45</v>
      </c>
      <c r="F18" s="236">
        <f t="shared" si="0"/>
        <v>1261</v>
      </c>
      <c r="G18" s="239">
        <v>644</v>
      </c>
      <c r="H18" s="271">
        <v>617</v>
      </c>
      <c r="I18" s="114">
        <v>80</v>
      </c>
      <c r="J18" s="236">
        <f t="shared" si="1"/>
        <v>886</v>
      </c>
      <c r="K18" s="239">
        <v>353</v>
      </c>
      <c r="L18" s="271">
        <v>533</v>
      </c>
      <c r="M18" s="116" t="s">
        <v>180</v>
      </c>
      <c r="N18" s="236">
        <f t="shared" si="2"/>
        <v>6023</v>
      </c>
      <c r="O18" s="236">
        <v>3002</v>
      </c>
      <c r="P18" s="236">
        <v>3021</v>
      </c>
    </row>
    <row r="19" spans="1:16" ht="16.5" customHeight="1">
      <c r="A19" s="113">
        <v>11</v>
      </c>
      <c r="B19" s="236">
        <f>SUM(C19:D19)</f>
        <v>945</v>
      </c>
      <c r="C19" s="239">
        <v>502</v>
      </c>
      <c r="D19" s="302">
        <v>443</v>
      </c>
      <c r="E19" s="116">
        <v>46</v>
      </c>
      <c r="F19" s="236">
        <f t="shared" si="0"/>
        <v>1211</v>
      </c>
      <c r="G19" s="239">
        <v>605</v>
      </c>
      <c r="H19" s="271">
        <v>606</v>
      </c>
      <c r="I19" s="114">
        <v>81</v>
      </c>
      <c r="J19" s="236">
        <f t="shared" si="1"/>
        <v>906</v>
      </c>
      <c r="K19" s="239">
        <v>331</v>
      </c>
      <c r="L19" s="271">
        <v>575</v>
      </c>
      <c r="M19" s="116" t="s">
        <v>181</v>
      </c>
      <c r="N19" s="236">
        <f t="shared" si="2"/>
        <v>5153</v>
      </c>
      <c r="O19" s="236">
        <v>2462</v>
      </c>
      <c r="P19" s="236">
        <v>2691</v>
      </c>
    </row>
    <row r="20" spans="1:20" ht="16.5" customHeight="1">
      <c r="A20" s="113">
        <v>12</v>
      </c>
      <c r="B20" s="236">
        <f>SUM(C20:D20)</f>
        <v>972</v>
      </c>
      <c r="C20" s="239">
        <v>515</v>
      </c>
      <c r="D20" s="302">
        <v>457</v>
      </c>
      <c r="E20" s="116">
        <v>47</v>
      </c>
      <c r="F20" s="236">
        <f t="shared" si="0"/>
        <v>1250</v>
      </c>
      <c r="G20" s="239">
        <v>637</v>
      </c>
      <c r="H20" s="271">
        <v>613</v>
      </c>
      <c r="I20" s="114">
        <v>82</v>
      </c>
      <c r="J20" s="236">
        <f t="shared" si="1"/>
        <v>784</v>
      </c>
      <c r="K20" s="239">
        <v>314</v>
      </c>
      <c r="L20" s="271">
        <v>470</v>
      </c>
      <c r="M20" s="116" t="s">
        <v>182</v>
      </c>
      <c r="N20" s="236">
        <f t="shared" si="2"/>
        <v>4774</v>
      </c>
      <c r="O20" s="236">
        <v>2076</v>
      </c>
      <c r="P20" s="236">
        <v>2698</v>
      </c>
      <c r="S20" s="792"/>
      <c r="T20" s="792"/>
    </row>
    <row r="21" spans="1:25" ht="16.5" customHeight="1">
      <c r="A21" s="113">
        <v>13</v>
      </c>
      <c r="B21" s="236">
        <f>SUM(C21:D21)</f>
        <v>1047</v>
      </c>
      <c r="C21" s="239">
        <v>524</v>
      </c>
      <c r="D21" s="302">
        <v>523</v>
      </c>
      <c r="E21" s="116">
        <v>48</v>
      </c>
      <c r="F21" s="236">
        <f t="shared" si="0"/>
        <v>1252</v>
      </c>
      <c r="G21" s="239">
        <v>649</v>
      </c>
      <c r="H21" s="271">
        <v>603</v>
      </c>
      <c r="I21" s="114">
        <v>83</v>
      </c>
      <c r="J21" s="236">
        <f t="shared" si="1"/>
        <v>752</v>
      </c>
      <c r="K21" s="239">
        <v>263</v>
      </c>
      <c r="L21" s="271">
        <v>489</v>
      </c>
      <c r="M21" s="116" t="s">
        <v>183</v>
      </c>
      <c r="N21" s="236">
        <f t="shared" si="2"/>
        <v>4011</v>
      </c>
      <c r="O21" s="236">
        <v>1523</v>
      </c>
      <c r="P21" s="236">
        <v>2488</v>
      </c>
      <c r="S21" s="792"/>
      <c r="T21" s="792"/>
      <c r="U21" s="129"/>
      <c r="V21" s="129"/>
      <c r="W21" s="129"/>
      <c r="X21" s="129"/>
      <c r="Y21" s="129"/>
    </row>
    <row r="22" spans="1:25" ht="16.5" customHeight="1">
      <c r="A22" s="113">
        <v>14</v>
      </c>
      <c r="B22" s="236">
        <f>SUM(C22:D22)</f>
        <v>1011</v>
      </c>
      <c r="C22" s="239">
        <v>491</v>
      </c>
      <c r="D22" s="302">
        <v>520</v>
      </c>
      <c r="E22" s="116">
        <v>49</v>
      </c>
      <c r="F22" s="236">
        <f t="shared" si="0"/>
        <v>1227</v>
      </c>
      <c r="G22" s="239">
        <v>604</v>
      </c>
      <c r="H22" s="271">
        <v>623</v>
      </c>
      <c r="I22" s="114">
        <v>84</v>
      </c>
      <c r="J22" s="236">
        <f t="shared" si="1"/>
        <v>683</v>
      </c>
      <c r="K22" s="239">
        <v>262</v>
      </c>
      <c r="L22" s="271">
        <v>421</v>
      </c>
      <c r="M22" s="116" t="s">
        <v>184</v>
      </c>
      <c r="N22" s="236">
        <f t="shared" si="2"/>
        <v>3505</v>
      </c>
      <c r="O22" s="239">
        <v>1027</v>
      </c>
      <c r="P22" s="238">
        <v>2478</v>
      </c>
      <c r="S22" s="129"/>
      <c r="T22" s="129"/>
      <c r="U22" s="129"/>
      <c r="V22" s="129"/>
      <c r="W22" s="129"/>
      <c r="X22" s="129"/>
      <c r="Y22" s="129"/>
    </row>
    <row r="23" spans="1:15" ht="16.5" customHeight="1">
      <c r="A23" s="113" t="s">
        <v>172</v>
      </c>
      <c r="B23" s="236">
        <f>SUM(B24:B28)</f>
        <v>4874</v>
      </c>
      <c r="C23" s="236">
        <f>SUM(C24:C28)</f>
        <v>2528</v>
      </c>
      <c r="D23" s="236">
        <f>SUM(D24:D28)</f>
        <v>2346</v>
      </c>
      <c r="E23" s="116" t="s">
        <v>178</v>
      </c>
      <c r="F23" s="236">
        <f t="shared" si="0"/>
        <v>6733</v>
      </c>
      <c r="G23" s="236">
        <v>3454</v>
      </c>
      <c r="H23" s="236">
        <v>3279</v>
      </c>
      <c r="I23" s="114" t="s">
        <v>420</v>
      </c>
      <c r="J23" s="236">
        <f t="shared" si="1"/>
        <v>2365</v>
      </c>
      <c r="K23" s="236">
        <v>752</v>
      </c>
      <c r="L23" s="236">
        <v>1613</v>
      </c>
      <c r="M23" s="240"/>
      <c r="N23" s="273"/>
      <c r="O23" s="274"/>
    </row>
    <row r="24" spans="1:16" ht="16.5" customHeight="1">
      <c r="A24" s="113">
        <v>15</v>
      </c>
      <c r="B24" s="236">
        <f>SUM(C24:D24)</f>
        <v>1003</v>
      </c>
      <c r="C24" s="239">
        <v>510</v>
      </c>
      <c r="D24" s="302">
        <v>493</v>
      </c>
      <c r="E24" s="116">
        <v>50</v>
      </c>
      <c r="F24" s="236">
        <f t="shared" si="0"/>
        <v>1286</v>
      </c>
      <c r="G24" s="239">
        <v>661</v>
      </c>
      <c r="H24" s="271">
        <v>625</v>
      </c>
      <c r="I24" s="114">
        <v>85</v>
      </c>
      <c r="J24" s="236">
        <f t="shared" si="1"/>
        <v>673</v>
      </c>
      <c r="K24" s="239">
        <v>243</v>
      </c>
      <c r="L24" s="271">
        <v>430</v>
      </c>
      <c r="M24" s="115"/>
      <c r="N24" s="241"/>
      <c r="O24" s="275"/>
      <c r="P24" s="242"/>
    </row>
    <row r="25" spans="1:17" ht="16.5" customHeight="1">
      <c r="A25" s="113">
        <v>16</v>
      </c>
      <c r="B25" s="236">
        <f>SUM(C25:D25)</f>
        <v>1067</v>
      </c>
      <c r="C25" s="239">
        <v>544</v>
      </c>
      <c r="D25" s="302">
        <v>523</v>
      </c>
      <c r="E25" s="116">
        <v>51</v>
      </c>
      <c r="F25" s="236">
        <f t="shared" si="0"/>
        <v>1371</v>
      </c>
      <c r="G25" s="239">
        <v>689</v>
      </c>
      <c r="H25" s="271">
        <v>682</v>
      </c>
      <c r="I25" s="114">
        <v>86</v>
      </c>
      <c r="J25" s="236">
        <f t="shared" si="1"/>
        <v>525</v>
      </c>
      <c r="K25" s="239">
        <v>183</v>
      </c>
      <c r="L25" s="271">
        <v>342</v>
      </c>
      <c r="M25" s="116" t="s">
        <v>193</v>
      </c>
      <c r="N25" s="239">
        <f>SUM(O25:P25)</f>
        <v>13698</v>
      </c>
      <c r="O25" s="239">
        <f>SUM(O5:O7)</f>
        <v>6985</v>
      </c>
      <c r="P25" s="236">
        <f>SUM(P5:P7)</f>
        <v>6713</v>
      </c>
      <c r="Q25" s="251"/>
    </row>
    <row r="26" spans="1:17" ht="16.5" customHeight="1">
      <c r="A26" s="113">
        <v>17</v>
      </c>
      <c r="B26" s="236">
        <f>SUM(C26:D26)</f>
        <v>1058</v>
      </c>
      <c r="C26" s="239">
        <v>559</v>
      </c>
      <c r="D26" s="302">
        <v>499</v>
      </c>
      <c r="E26" s="116">
        <v>52</v>
      </c>
      <c r="F26" s="236">
        <f t="shared" si="0"/>
        <v>1279</v>
      </c>
      <c r="G26" s="239">
        <v>668</v>
      </c>
      <c r="H26" s="271">
        <v>611</v>
      </c>
      <c r="I26" s="114">
        <v>87</v>
      </c>
      <c r="J26" s="236">
        <f t="shared" si="1"/>
        <v>470</v>
      </c>
      <c r="K26" s="239">
        <v>146</v>
      </c>
      <c r="L26" s="271">
        <v>324</v>
      </c>
      <c r="M26" s="116"/>
      <c r="N26" s="276">
        <v>-13.6</v>
      </c>
      <c r="O26" s="276">
        <v>-14.1</v>
      </c>
      <c r="P26" s="287">
        <v>-13.1</v>
      </c>
      <c r="Q26" s="251"/>
    </row>
    <row r="27" spans="1:17" ht="16.5" customHeight="1">
      <c r="A27" s="113">
        <v>18</v>
      </c>
      <c r="B27" s="236">
        <f>SUM(C27:D27)</f>
        <v>935</v>
      </c>
      <c r="C27" s="239">
        <v>507</v>
      </c>
      <c r="D27" s="302">
        <v>428</v>
      </c>
      <c r="E27" s="116">
        <v>53</v>
      </c>
      <c r="F27" s="236">
        <f t="shared" si="0"/>
        <v>1320</v>
      </c>
      <c r="G27" s="239">
        <v>690</v>
      </c>
      <c r="H27" s="271">
        <v>630</v>
      </c>
      <c r="I27" s="114">
        <v>88</v>
      </c>
      <c r="J27" s="236">
        <f t="shared" si="1"/>
        <v>386</v>
      </c>
      <c r="K27" s="239">
        <v>102</v>
      </c>
      <c r="L27" s="271">
        <v>284</v>
      </c>
      <c r="M27" s="116" t="s">
        <v>194</v>
      </c>
      <c r="N27" s="239">
        <f>SUM(O27:P27)</f>
        <v>63593</v>
      </c>
      <c r="O27" s="239">
        <f>SUM(O8:O17)</f>
        <v>32537</v>
      </c>
      <c r="P27" s="236">
        <f>SUM(P8:P17)</f>
        <v>31056</v>
      </c>
      <c r="Q27" s="251"/>
    </row>
    <row r="28" spans="1:17" ht="16.5" customHeight="1">
      <c r="A28" s="113">
        <v>19</v>
      </c>
      <c r="B28" s="236">
        <f>SUM(C28:D28)</f>
        <v>811</v>
      </c>
      <c r="C28" s="239">
        <v>408</v>
      </c>
      <c r="D28" s="302">
        <v>403</v>
      </c>
      <c r="E28" s="116">
        <v>54</v>
      </c>
      <c r="F28" s="236">
        <f t="shared" si="0"/>
        <v>1477</v>
      </c>
      <c r="G28" s="239">
        <v>746</v>
      </c>
      <c r="H28" s="271">
        <v>731</v>
      </c>
      <c r="I28" s="114">
        <v>89</v>
      </c>
      <c r="J28" s="236">
        <f t="shared" si="1"/>
        <v>311</v>
      </c>
      <c r="K28" s="239">
        <v>78</v>
      </c>
      <c r="L28" s="271">
        <v>233</v>
      </c>
      <c r="M28" s="116"/>
      <c r="N28" s="276">
        <v>-63.1</v>
      </c>
      <c r="O28" s="276">
        <v>-65.6</v>
      </c>
      <c r="P28" s="333">
        <v>-60.7</v>
      </c>
      <c r="Q28" s="251"/>
    </row>
    <row r="29" spans="1:17" ht="16.5" customHeight="1">
      <c r="A29" s="113" t="s">
        <v>173</v>
      </c>
      <c r="B29" s="236">
        <f>SUM(B30:B34)</f>
        <v>4490</v>
      </c>
      <c r="C29" s="236">
        <f>SUM(C30:C34)</f>
        <v>2267</v>
      </c>
      <c r="D29" s="236">
        <f>SUM(D30:D34)</f>
        <v>2223</v>
      </c>
      <c r="E29" s="116" t="s">
        <v>179</v>
      </c>
      <c r="F29" s="236">
        <f t="shared" si="0"/>
        <v>7838</v>
      </c>
      <c r="G29" s="236">
        <v>3965</v>
      </c>
      <c r="H29" s="236">
        <v>3873</v>
      </c>
      <c r="I29" s="113" t="s">
        <v>421</v>
      </c>
      <c r="J29" s="236">
        <f t="shared" si="1"/>
        <v>882</v>
      </c>
      <c r="K29" s="236">
        <v>230</v>
      </c>
      <c r="L29" s="236">
        <v>652</v>
      </c>
      <c r="M29" s="116" t="s">
        <v>195</v>
      </c>
      <c r="N29" s="239">
        <f>SUM(O29:P29)</f>
        <v>23466</v>
      </c>
      <c r="O29" s="239">
        <f>SUM(O18:O22)</f>
        <v>10090</v>
      </c>
      <c r="P29" s="236">
        <f>SUM(P18:P22)</f>
        <v>13376</v>
      </c>
      <c r="Q29" s="251"/>
    </row>
    <row r="30" spans="1:17" ht="16.5" customHeight="1">
      <c r="A30" s="113">
        <v>20</v>
      </c>
      <c r="B30" s="236">
        <f aca="true" t="shared" si="3" ref="B30:B46">SUM(C30:D30)</f>
        <v>789</v>
      </c>
      <c r="C30" s="239">
        <v>387</v>
      </c>
      <c r="D30" s="302">
        <v>402</v>
      </c>
      <c r="E30" s="116">
        <v>55</v>
      </c>
      <c r="F30" s="236">
        <f t="shared" si="0"/>
        <v>1397</v>
      </c>
      <c r="G30" s="239">
        <v>696</v>
      </c>
      <c r="H30" s="271">
        <v>701</v>
      </c>
      <c r="I30" s="113">
        <v>90</v>
      </c>
      <c r="J30" s="236">
        <f t="shared" si="1"/>
        <v>265</v>
      </c>
      <c r="K30" s="239">
        <v>85</v>
      </c>
      <c r="L30" s="277">
        <v>180</v>
      </c>
      <c r="M30" s="116"/>
      <c r="N30" s="276">
        <v>-23.3</v>
      </c>
      <c r="O30" s="452" t="s">
        <v>612</v>
      </c>
      <c r="P30" s="333">
        <v>-26.2</v>
      </c>
      <c r="Q30" s="251"/>
    </row>
    <row r="31" spans="1:16" ht="16.5" customHeight="1">
      <c r="A31" s="113">
        <v>21</v>
      </c>
      <c r="B31" s="236">
        <f t="shared" si="3"/>
        <v>810</v>
      </c>
      <c r="C31" s="239">
        <v>435</v>
      </c>
      <c r="D31" s="302">
        <v>375</v>
      </c>
      <c r="E31" s="116">
        <v>56</v>
      </c>
      <c r="F31" s="236">
        <f t="shared" si="0"/>
        <v>1426</v>
      </c>
      <c r="G31" s="239">
        <v>710</v>
      </c>
      <c r="H31" s="271">
        <v>716</v>
      </c>
      <c r="I31" s="113">
        <v>91</v>
      </c>
      <c r="J31" s="236">
        <f t="shared" si="1"/>
        <v>198</v>
      </c>
      <c r="K31" s="239">
        <v>50</v>
      </c>
      <c r="L31" s="277">
        <v>148</v>
      </c>
      <c r="M31" s="115"/>
      <c r="N31" s="244"/>
      <c r="O31" s="244"/>
      <c r="P31" s="243"/>
    </row>
    <row r="32" spans="1:17" ht="16.5" customHeight="1">
      <c r="A32" s="113">
        <v>22</v>
      </c>
      <c r="B32" s="236">
        <f t="shared" si="3"/>
        <v>839</v>
      </c>
      <c r="C32" s="239">
        <v>410</v>
      </c>
      <c r="D32" s="302">
        <v>429</v>
      </c>
      <c r="E32" s="116">
        <v>57</v>
      </c>
      <c r="F32" s="236">
        <f t="shared" si="0"/>
        <v>1670</v>
      </c>
      <c r="G32" s="239">
        <v>823</v>
      </c>
      <c r="H32" s="271">
        <v>847</v>
      </c>
      <c r="I32" s="113">
        <v>92</v>
      </c>
      <c r="J32" s="236">
        <f t="shared" si="1"/>
        <v>168</v>
      </c>
      <c r="K32" s="239">
        <v>45</v>
      </c>
      <c r="L32" s="277">
        <v>123</v>
      </c>
      <c r="M32" s="115" t="s">
        <v>422</v>
      </c>
      <c r="N32" s="239">
        <f>SUM(O32:P32)</f>
        <v>11176</v>
      </c>
      <c r="O32" s="239">
        <f>SUM(O18:O19)</f>
        <v>5464</v>
      </c>
      <c r="P32" s="236">
        <f>SUM(P18:P19)</f>
        <v>5712</v>
      </c>
      <c r="Q32" s="251"/>
    </row>
    <row r="33" spans="1:17" ht="16.5" customHeight="1">
      <c r="A33" s="113">
        <v>23</v>
      </c>
      <c r="B33" s="236">
        <f t="shared" si="3"/>
        <v>1023</v>
      </c>
      <c r="C33" s="239">
        <v>504</v>
      </c>
      <c r="D33" s="302">
        <v>519</v>
      </c>
      <c r="E33" s="116">
        <v>58</v>
      </c>
      <c r="F33" s="236">
        <f t="shared" si="0"/>
        <v>1560</v>
      </c>
      <c r="G33" s="239">
        <v>782</v>
      </c>
      <c r="H33" s="271">
        <v>778</v>
      </c>
      <c r="I33" s="113">
        <v>93</v>
      </c>
      <c r="J33" s="236">
        <f t="shared" si="1"/>
        <v>137</v>
      </c>
      <c r="K33" s="239">
        <v>27</v>
      </c>
      <c r="L33" s="277">
        <v>110</v>
      </c>
      <c r="M33" s="115" t="s">
        <v>324</v>
      </c>
      <c r="N33" s="239">
        <f>SUM(O33:P33)</f>
        <v>12290</v>
      </c>
      <c r="O33" s="239">
        <f>SUM(O20:O22)</f>
        <v>4626</v>
      </c>
      <c r="P33" s="236">
        <f>SUM(P20:P22)</f>
        <v>7664</v>
      </c>
      <c r="Q33" s="251"/>
    </row>
    <row r="34" spans="1:17" ht="16.5" customHeight="1">
      <c r="A34" s="113">
        <v>24</v>
      </c>
      <c r="B34" s="236">
        <f t="shared" si="3"/>
        <v>1029</v>
      </c>
      <c r="C34" s="239">
        <v>531</v>
      </c>
      <c r="D34" s="302">
        <v>498</v>
      </c>
      <c r="E34" s="116">
        <v>59</v>
      </c>
      <c r="F34" s="236">
        <f t="shared" si="0"/>
        <v>1785</v>
      </c>
      <c r="G34" s="239">
        <v>954</v>
      </c>
      <c r="H34" s="271">
        <v>831</v>
      </c>
      <c r="I34" s="113">
        <v>94</v>
      </c>
      <c r="J34" s="236">
        <f t="shared" si="1"/>
        <v>114</v>
      </c>
      <c r="K34" s="239">
        <v>23</v>
      </c>
      <c r="L34" s="277">
        <v>91</v>
      </c>
      <c r="M34" s="240"/>
      <c r="N34" s="274"/>
      <c r="O34" s="274"/>
      <c r="P34" s="273"/>
      <c r="Q34" s="251"/>
    </row>
    <row r="35" spans="1:15" ht="16.5" customHeight="1">
      <c r="A35" s="113" t="s">
        <v>174</v>
      </c>
      <c r="B35" s="236">
        <f t="shared" si="3"/>
        <v>5298</v>
      </c>
      <c r="C35" s="236">
        <v>2712</v>
      </c>
      <c r="D35" s="236">
        <v>2586</v>
      </c>
      <c r="E35" s="116" t="s">
        <v>196</v>
      </c>
      <c r="F35" s="236">
        <f t="shared" si="0"/>
        <v>8159</v>
      </c>
      <c r="G35" s="236">
        <v>4204</v>
      </c>
      <c r="H35" s="236">
        <v>3955</v>
      </c>
      <c r="I35" s="113" t="s">
        <v>423</v>
      </c>
      <c r="J35" s="236">
        <f t="shared" si="1"/>
        <v>237</v>
      </c>
      <c r="K35" s="236">
        <v>44</v>
      </c>
      <c r="L35" s="236">
        <v>193</v>
      </c>
      <c r="M35" s="115"/>
      <c r="N35" s="244"/>
      <c r="O35" s="244"/>
    </row>
    <row r="36" spans="1:16" ht="16.5" customHeight="1">
      <c r="A36" s="113">
        <v>25</v>
      </c>
      <c r="B36" s="236">
        <f t="shared" si="3"/>
        <v>1046</v>
      </c>
      <c r="C36" s="239">
        <v>541</v>
      </c>
      <c r="D36" s="302">
        <v>505</v>
      </c>
      <c r="E36" s="116">
        <v>60</v>
      </c>
      <c r="F36" s="236">
        <f t="shared" si="0"/>
        <v>1789</v>
      </c>
      <c r="G36" s="239">
        <v>907</v>
      </c>
      <c r="H36" s="271">
        <v>882</v>
      </c>
      <c r="I36" s="113">
        <v>95</v>
      </c>
      <c r="J36" s="236">
        <f t="shared" si="1"/>
        <v>78</v>
      </c>
      <c r="K36" s="239">
        <v>12</v>
      </c>
      <c r="L36" s="277">
        <v>66</v>
      </c>
      <c r="M36" s="234" t="s">
        <v>197</v>
      </c>
      <c r="N36" s="280">
        <v>45.6</v>
      </c>
      <c r="O36" s="280">
        <v>44.1</v>
      </c>
      <c r="P36" s="281">
        <v>47</v>
      </c>
    </row>
    <row r="37" spans="1:16" ht="16.5" customHeight="1">
      <c r="A37" s="113">
        <v>26</v>
      </c>
      <c r="B37" s="236">
        <f t="shared" si="3"/>
        <v>1049</v>
      </c>
      <c r="C37" s="239">
        <v>552</v>
      </c>
      <c r="D37" s="302">
        <v>497</v>
      </c>
      <c r="E37" s="116">
        <v>61</v>
      </c>
      <c r="F37" s="236">
        <f t="shared" si="0"/>
        <v>1810</v>
      </c>
      <c r="G37" s="239">
        <v>951</v>
      </c>
      <c r="H37" s="271">
        <v>859</v>
      </c>
      <c r="I37" s="113">
        <v>96</v>
      </c>
      <c r="J37" s="236">
        <f t="shared" si="1"/>
        <v>61</v>
      </c>
      <c r="K37" s="239">
        <v>13</v>
      </c>
      <c r="L37" s="277">
        <v>48</v>
      </c>
      <c r="M37" s="234" t="s">
        <v>198</v>
      </c>
      <c r="N37" s="280"/>
      <c r="O37" s="280">
        <v>97.2</v>
      </c>
      <c r="P37" s="281">
        <v>100</v>
      </c>
    </row>
    <row r="38" spans="1:16" ht="16.5" customHeight="1">
      <c r="A38" s="113">
        <v>27</v>
      </c>
      <c r="B38" s="236">
        <f t="shared" si="3"/>
        <v>1070</v>
      </c>
      <c r="C38" s="239">
        <v>517</v>
      </c>
      <c r="D38" s="302">
        <v>553</v>
      </c>
      <c r="E38" s="116">
        <v>62</v>
      </c>
      <c r="F38" s="236">
        <f t="shared" si="0"/>
        <v>1787</v>
      </c>
      <c r="G38" s="239">
        <v>918</v>
      </c>
      <c r="H38" s="271">
        <v>869</v>
      </c>
      <c r="I38" s="113">
        <v>97</v>
      </c>
      <c r="J38" s="236">
        <f t="shared" si="1"/>
        <v>46</v>
      </c>
      <c r="K38" s="239">
        <v>8</v>
      </c>
      <c r="L38" s="277">
        <v>38</v>
      </c>
      <c r="M38" s="115"/>
      <c r="N38" s="241"/>
      <c r="O38" s="241"/>
      <c r="P38" s="241"/>
    </row>
    <row r="39" spans="1:16" ht="16.5" customHeight="1">
      <c r="A39" s="113">
        <v>28</v>
      </c>
      <c r="B39" s="236">
        <f t="shared" si="3"/>
        <v>1027</v>
      </c>
      <c r="C39" s="239">
        <v>516</v>
      </c>
      <c r="D39" s="302">
        <v>511</v>
      </c>
      <c r="E39" s="116">
        <v>63</v>
      </c>
      <c r="F39" s="236">
        <f t="shared" si="0"/>
        <v>1757</v>
      </c>
      <c r="G39" s="239">
        <v>943</v>
      </c>
      <c r="H39" s="271">
        <v>814</v>
      </c>
      <c r="I39" s="113">
        <v>98</v>
      </c>
      <c r="J39" s="236">
        <f t="shared" si="1"/>
        <v>28</v>
      </c>
      <c r="K39" s="239">
        <v>3</v>
      </c>
      <c r="L39" s="277">
        <v>25</v>
      </c>
      <c r="M39" s="115"/>
      <c r="N39" s="278"/>
      <c r="O39" s="278"/>
      <c r="P39" s="241"/>
    </row>
    <row r="40" spans="1:16" ht="16.5" customHeight="1">
      <c r="A40" s="113">
        <v>29</v>
      </c>
      <c r="B40" s="236">
        <f t="shared" si="3"/>
        <v>1106</v>
      </c>
      <c r="C40" s="239">
        <v>586</v>
      </c>
      <c r="D40" s="302">
        <v>520</v>
      </c>
      <c r="E40" s="116">
        <v>64</v>
      </c>
      <c r="F40" s="236">
        <f t="shared" si="0"/>
        <v>1016</v>
      </c>
      <c r="G40" s="239">
        <v>485</v>
      </c>
      <c r="H40" s="271">
        <v>531</v>
      </c>
      <c r="I40" s="113">
        <v>99</v>
      </c>
      <c r="J40" s="236">
        <f t="shared" si="1"/>
        <v>24</v>
      </c>
      <c r="K40" s="239">
        <v>8</v>
      </c>
      <c r="L40" s="277">
        <v>16</v>
      </c>
      <c r="M40" s="115"/>
      <c r="N40" s="236"/>
      <c r="O40" s="278"/>
      <c r="P40" s="241"/>
    </row>
    <row r="41" spans="1:16" ht="16.5" customHeight="1">
      <c r="A41" s="114" t="s">
        <v>199</v>
      </c>
      <c r="B41" s="236">
        <f t="shared" si="3"/>
        <v>6206</v>
      </c>
      <c r="C41" s="236">
        <v>3200</v>
      </c>
      <c r="D41" s="236">
        <v>3006</v>
      </c>
      <c r="E41" s="116" t="s">
        <v>180</v>
      </c>
      <c r="F41" s="236">
        <f t="shared" si="0"/>
        <v>6023</v>
      </c>
      <c r="G41" s="236">
        <v>3002</v>
      </c>
      <c r="H41" s="236">
        <v>3021</v>
      </c>
      <c r="I41" s="113" t="s">
        <v>424</v>
      </c>
      <c r="J41" s="236">
        <f t="shared" si="1"/>
        <v>21</v>
      </c>
      <c r="K41" s="239">
        <v>1</v>
      </c>
      <c r="L41" s="277">
        <v>20</v>
      </c>
      <c r="M41" s="234"/>
      <c r="N41" s="241"/>
      <c r="O41" s="241"/>
      <c r="P41" s="241"/>
    </row>
    <row r="42" spans="1:16" ht="16.5" customHeight="1">
      <c r="A42" s="114">
        <v>30</v>
      </c>
      <c r="B42" s="236">
        <f t="shared" si="3"/>
        <v>1130</v>
      </c>
      <c r="C42" s="239">
        <v>569</v>
      </c>
      <c r="D42" s="302">
        <v>561</v>
      </c>
      <c r="E42" s="116">
        <v>65</v>
      </c>
      <c r="F42" s="236">
        <f t="shared" si="0"/>
        <v>1032</v>
      </c>
      <c r="G42" s="239">
        <v>551</v>
      </c>
      <c r="H42" s="271">
        <v>481</v>
      </c>
      <c r="I42" s="114" t="s">
        <v>292</v>
      </c>
      <c r="J42" s="236">
        <f t="shared" si="1"/>
        <v>1591</v>
      </c>
      <c r="K42" s="239">
        <v>840</v>
      </c>
      <c r="L42" s="277">
        <v>751</v>
      </c>
      <c r="M42" s="234"/>
      <c r="N42" s="236"/>
      <c r="O42" s="278"/>
      <c r="P42" s="241"/>
    </row>
    <row r="43" spans="1:16" ht="16.5" customHeight="1">
      <c r="A43" s="114">
        <v>31</v>
      </c>
      <c r="B43" s="236">
        <f t="shared" si="3"/>
        <v>1208</v>
      </c>
      <c r="C43" s="239">
        <v>637</v>
      </c>
      <c r="D43" s="302">
        <v>571</v>
      </c>
      <c r="E43" s="116">
        <v>66</v>
      </c>
      <c r="F43" s="236">
        <f t="shared" si="0"/>
        <v>1337</v>
      </c>
      <c r="G43" s="239">
        <v>668</v>
      </c>
      <c r="H43" s="271">
        <v>669</v>
      </c>
      <c r="I43" s="114"/>
      <c r="J43" s="236"/>
      <c r="K43" s="239"/>
      <c r="L43" s="271"/>
      <c r="M43" s="234"/>
      <c r="N43" s="236"/>
      <c r="O43" s="278"/>
      <c r="P43" s="241"/>
    </row>
    <row r="44" spans="1:16" ht="16.5" customHeight="1">
      <c r="A44" s="114">
        <v>32</v>
      </c>
      <c r="B44" s="236">
        <f t="shared" si="3"/>
        <v>1244</v>
      </c>
      <c r="C44" s="239">
        <v>605</v>
      </c>
      <c r="D44" s="302">
        <v>639</v>
      </c>
      <c r="E44" s="116">
        <v>67</v>
      </c>
      <c r="F44" s="236">
        <f t="shared" si="0"/>
        <v>1223</v>
      </c>
      <c r="G44" s="239">
        <v>585</v>
      </c>
      <c r="H44" s="271">
        <v>638</v>
      </c>
      <c r="I44" s="114"/>
      <c r="J44" s="236"/>
      <c r="K44" s="239"/>
      <c r="L44" s="271"/>
      <c r="M44" s="234"/>
      <c r="N44" s="236"/>
      <c r="O44" s="278"/>
      <c r="P44" s="241"/>
    </row>
    <row r="45" spans="1:16" ht="16.5" customHeight="1">
      <c r="A45" s="114">
        <v>33</v>
      </c>
      <c r="B45" s="236">
        <f t="shared" si="3"/>
        <v>1243</v>
      </c>
      <c r="C45" s="239">
        <v>668</v>
      </c>
      <c r="D45" s="302">
        <v>575</v>
      </c>
      <c r="E45" s="116">
        <v>68</v>
      </c>
      <c r="F45" s="236">
        <f t="shared" si="0"/>
        <v>1250</v>
      </c>
      <c r="G45" s="239">
        <v>604</v>
      </c>
      <c r="H45" s="271">
        <v>646</v>
      </c>
      <c r="I45" s="114"/>
      <c r="J45" s="236"/>
      <c r="K45" s="239"/>
      <c r="L45" s="271"/>
      <c r="M45" s="234"/>
      <c r="N45" s="236"/>
      <c r="O45" s="278"/>
      <c r="P45" s="241"/>
    </row>
    <row r="46" spans="1:16" ht="16.5" customHeight="1">
      <c r="A46" s="245">
        <v>34</v>
      </c>
      <c r="B46" s="236">
        <f t="shared" si="3"/>
        <v>1381</v>
      </c>
      <c r="C46" s="93">
        <v>721</v>
      </c>
      <c r="D46" s="302">
        <v>660</v>
      </c>
      <c r="E46" s="116">
        <v>69</v>
      </c>
      <c r="F46" s="236">
        <f t="shared" si="0"/>
        <v>1181</v>
      </c>
      <c r="G46" s="93">
        <v>594</v>
      </c>
      <c r="H46" s="271">
        <v>587</v>
      </c>
      <c r="I46" s="246"/>
      <c r="J46" s="273"/>
      <c r="K46" s="274"/>
      <c r="L46" s="92"/>
      <c r="M46" s="240"/>
      <c r="N46" s="273"/>
      <c r="O46" s="273"/>
      <c r="P46" s="273"/>
    </row>
    <row r="47" spans="1:13" s="78" customFormat="1" ht="16.5" customHeight="1">
      <c r="A47" s="78" t="s">
        <v>613</v>
      </c>
      <c r="B47" s="247"/>
      <c r="C47" s="248"/>
      <c r="D47" s="248"/>
      <c r="E47" s="235"/>
      <c r="F47" s="248"/>
      <c r="G47" s="248"/>
      <c r="H47" s="248"/>
      <c r="I47" s="107"/>
      <c r="M47" s="107"/>
    </row>
    <row r="48" spans="1:13" s="78" customFormat="1" ht="16.5" customHeight="1">
      <c r="A48" s="78" t="s">
        <v>579</v>
      </c>
      <c r="E48" s="107"/>
      <c r="I48" s="107"/>
      <c r="M48" s="107"/>
    </row>
    <row r="52" ht="12">
      <c r="O52" s="129"/>
    </row>
  </sheetData>
  <sheetProtection/>
  <mergeCells count="9">
    <mergeCell ref="A1:G1"/>
    <mergeCell ref="I1:O1"/>
    <mergeCell ref="S21:T21"/>
    <mergeCell ref="S20:T20"/>
    <mergeCell ref="S16:T16"/>
    <mergeCell ref="S13:T13"/>
    <mergeCell ref="S9:T9"/>
    <mergeCell ref="N2:P2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  <ignoredErrors>
    <ignoredError sqref="B6:B10 B12:B16 B18:B22 B25 B32 B36:B40 B42:B46 F6:F10 F12:F16 F18:F22 F25 F32 F36:F40 C29:D29 F24 F27 B24 B27 O25:P25 B26 B28 F26 F28 O27:P27 O29:P29 F30:F31 F33 B30:B31 B33 O32:P32 B34 F34 O33:P33" formulaRange="1"/>
    <ignoredError sqref="B11 B17 B23 B29" formula="1"/>
    <ignoredError sqref="O3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14"/>
  <sheetViews>
    <sheetView zoomScale="120" zoomScaleNormal="120" zoomScaleSheetLayoutView="100" zoomScalePageLayoutView="0" workbookViewId="0" topLeftCell="F1">
      <selection activeCell="A1" sqref="A1:L1"/>
    </sheetView>
  </sheetViews>
  <sheetFormatPr defaultColWidth="11.75390625" defaultRowHeight="13.5"/>
  <cols>
    <col min="1" max="1" width="12.125" style="142" customWidth="1"/>
    <col min="2" max="2" width="8.125" style="204" customWidth="1"/>
    <col min="3" max="5" width="6.125" style="142" customWidth="1"/>
    <col min="6" max="6" width="6.875" style="204" customWidth="1"/>
    <col min="7" max="16" width="6.125" style="142" customWidth="1"/>
    <col min="17" max="17" width="6.125" style="204" customWidth="1"/>
    <col min="18" max="25" width="6.125" style="142" customWidth="1"/>
    <col min="26" max="26" width="7.875" style="204" customWidth="1"/>
    <col min="27" max="16384" width="11.75390625" style="142" customWidth="1"/>
  </cols>
  <sheetData>
    <row r="1" spans="1:27" ht="23.25" customHeight="1">
      <c r="A1" s="795" t="s">
        <v>395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N1" s="325" t="s">
        <v>602</v>
      </c>
      <c r="O1" s="796" t="s">
        <v>392</v>
      </c>
      <c r="P1" s="796"/>
      <c r="Q1" s="796"/>
      <c r="R1" s="796"/>
      <c r="S1" s="326" t="s">
        <v>603</v>
      </c>
      <c r="U1" s="143"/>
      <c r="W1" s="797" t="s">
        <v>703</v>
      </c>
      <c r="X1" s="797"/>
      <c r="Y1" s="797"/>
      <c r="Z1" s="797"/>
      <c r="AA1" s="371"/>
    </row>
    <row r="2" spans="1:27" ht="12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N2" s="154"/>
      <c r="O2" s="208"/>
      <c r="P2" s="208"/>
      <c r="Q2" s="208"/>
      <c r="R2" s="208"/>
      <c r="S2" s="156"/>
      <c r="U2" s="143"/>
      <c r="Y2" s="143"/>
      <c r="Z2" s="207"/>
      <c r="AA2" s="145"/>
    </row>
    <row r="3" spans="1:26" s="146" customFormat="1" ht="21" customHeight="1">
      <c r="A3" s="213"/>
      <c r="B3" s="214" t="s">
        <v>604</v>
      </c>
      <c r="C3" s="209" t="s">
        <v>190</v>
      </c>
      <c r="D3" s="209" t="s">
        <v>170</v>
      </c>
      <c r="E3" s="209" t="s">
        <v>171</v>
      </c>
      <c r="F3" s="214" t="s">
        <v>372</v>
      </c>
      <c r="G3" s="209" t="s">
        <v>172</v>
      </c>
      <c r="H3" s="209" t="s">
        <v>173</v>
      </c>
      <c r="I3" s="209" t="s">
        <v>610</v>
      </c>
      <c r="J3" s="209" t="s">
        <v>191</v>
      </c>
      <c r="K3" s="209" t="s">
        <v>175</v>
      </c>
      <c r="L3" s="161" t="s">
        <v>176</v>
      </c>
      <c r="M3" s="157" t="s">
        <v>177</v>
      </c>
      <c r="N3" s="209" t="s">
        <v>178</v>
      </c>
      <c r="O3" s="209" t="s">
        <v>179</v>
      </c>
      <c r="P3" s="209" t="s">
        <v>192</v>
      </c>
      <c r="Q3" s="210" t="s">
        <v>404</v>
      </c>
      <c r="R3" s="209" t="s">
        <v>180</v>
      </c>
      <c r="S3" s="209" t="s">
        <v>181</v>
      </c>
      <c r="T3" s="209" t="s">
        <v>182</v>
      </c>
      <c r="U3" s="209" t="s">
        <v>611</v>
      </c>
      <c r="V3" s="209" t="s">
        <v>411</v>
      </c>
      <c r="W3" s="209" t="s">
        <v>412</v>
      </c>
      <c r="X3" s="209" t="s">
        <v>413</v>
      </c>
      <c r="Y3" s="211" t="s">
        <v>373</v>
      </c>
      <c r="Z3" s="212" t="s">
        <v>405</v>
      </c>
    </row>
    <row r="4" spans="1:27" s="149" customFormat="1" ht="14.25" customHeight="1">
      <c r="A4" s="195" t="s">
        <v>414</v>
      </c>
      <c r="B4" s="194">
        <f>SUM(B5:B6)</f>
        <v>102529</v>
      </c>
      <c r="C4" s="194">
        <f>SUM(C5:C6)</f>
        <v>4036</v>
      </c>
      <c r="D4" s="194">
        <f aca="true" t="shared" si="0" ref="D4:Z4">SUM(D5:D6)</f>
        <v>4540</v>
      </c>
      <c r="E4" s="194">
        <f t="shared" si="0"/>
        <v>4844</v>
      </c>
      <c r="F4" s="194">
        <f t="shared" si="0"/>
        <v>13420</v>
      </c>
      <c r="G4" s="194">
        <f t="shared" si="0"/>
        <v>5125</v>
      </c>
      <c r="H4" s="194">
        <f t="shared" si="0"/>
        <v>5107</v>
      </c>
      <c r="I4" s="194">
        <f t="shared" si="0"/>
        <v>5582</v>
      </c>
      <c r="J4" s="194">
        <f t="shared" si="0"/>
        <v>5960</v>
      </c>
      <c r="K4" s="194">
        <f t="shared" si="0"/>
        <v>7245</v>
      </c>
      <c r="L4" s="196">
        <f t="shared" si="0"/>
        <v>7048</v>
      </c>
      <c r="M4" s="197">
        <f t="shared" si="0"/>
        <v>6191</v>
      </c>
      <c r="N4" s="194">
        <f t="shared" si="0"/>
        <v>6446</v>
      </c>
      <c r="O4" s="194">
        <f t="shared" si="0"/>
        <v>7296</v>
      </c>
      <c r="P4" s="194">
        <f t="shared" si="0"/>
        <v>8715</v>
      </c>
      <c r="Q4" s="194">
        <f t="shared" si="0"/>
        <v>64715</v>
      </c>
      <c r="R4" s="194">
        <f t="shared" si="0"/>
        <v>6297</v>
      </c>
      <c r="S4" s="194">
        <f t="shared" si="0"/>
        <v>5354</v>
      </c>
      <c r="T4" s="194">
        <f t="shared" si="0"/>
        <v>4717</v>
      </c>
      <c r="U4" s="194">
        <f t="shared" si="0"/>
        <v>4111</v>
      </c>
      <c r="V4" s="194">
        <f t="shared" si="0"/>
        <v>2607</v>
      </c>
      <c r="W4" s="194">
        <f t="shared" si="0"/>
        <v>986</v>
      </c>
      <c r="X4" s="194">
        <f t="shared" si="0"/>
        <v>288</v>
      </c>
      <c r="Y4" s="194">
        <f t="shared" si="0"/>
        <v>34</v>
      </c>
      <c r="Z4" s="196">
        <f t="shared" si="0"/>
        <v>24394</v>
      </c>
      <c r="AA4" s="148"/>
    </row>
    <row r="5" spans="1:27" s="149" customFormat="1" ht="14.25" customHeight="1">
      <c r="A5" s="198" t="s">
        <v>375</v>
      </c>
      <c r="B5" s="199">
        <f>SUM(F5+Q5+Z5)</f>
        <v>50703</v>
      </c>
      <c r="C5" s="193">
        <f>SUM(C8+C11+C14+C17+C20+C23+C26+C29+C32+C35+C38+C41+C44+C47+C50)</f>
        <v>2109</v>
      </c>
      <c r="D5" s="193">
        <f aca="true" t="shared" si="1" ref="D5:Z5">SUM(D8+D11+D14+D17+D20+D23+D26+D29+D32+D35+D38+D41+D44+D47+D50)</f>
        <v>2307</v>
      </c>
      <c r="E5" s="193">
        <f t="shared" si="1"/>
        <v>2476</v>
      </c>
      <c r="F5" s="193">
        <f t="shared" si="1"/>
        <v>6892</v>
      </c>
      <c r="G5" s="193">
        <f t="shared" si="1"/>
        <v>2586</v>
      </c>
      <c r="H5" s="193">
        <f t="shared" si="1"/>
        <v>2703</v>
      </c>
      <c r="I5" s="193">
        <f t="shared" si="1"/>
        <v>2869</v>
      </c>
      <c r="J5" s="193">
        <f t="shared" si="1"/>
        <v>3043</v>
      </c>
      <c r="K5" s="193">
        <f t="shared" si="1"/>
        <v>3754</v>
      </c>
      <c r="L5" s="200">
        <f t="shared" si="1"/>
        <v>3630</v>
      </c>
      <c r="M5" s="201">
        <f t="shared" si="1"/>
        <v>3159</v>
      </c>
      <c r="N5" s="193">
        <f t="shared" si="1"/>
        <v>3312</v>
      </c>
      <c r="O5" s="193">
        <f t="shared" si="1"/>
        <v>3699</v>
      </c>
      <c r="P5" s="193">
        <f t="shared" si="1"/>
        <v>4485</v>
      </c>
      <c r="Q5" s="193">
        <f t="shared" si="1"/>
        <v>33240</v>
      </c>
      <c r="R5" s="193">
        <f t="shared" si="1"/>
        <v>3178</v>
      </c>
      <c r="S5" s="193">
        <f t="shared" si="1"/>
        <v>2554</v>
      </c>
      <c r="T5" s="193">
        <f t="shared" si="1"/>
        <v>2101</v>
      </c>
      <c r="U5" s="193">
        <f t="shared" si="1"/>
        <v>1613</v>
      </c>
      <c r="V5" s="193">
        <f t="shared" si="1"/>
        <v>847</v>
      </c>
      <c r="W5" s="193">
        <f t="shared" si="1"/>
        <v>230</v>
      </c>
      <c r="X5" s="193">
        <f>SUM(X8+X11+X14+X17+X23+X26+X29+X32+X35+X38+X41+X44+X47+X50)</f>
        <v>41</v>
      </c>
      <c r="Y5" s="193">
        <f>SUM(Y8+Y14+Y20+Y23+Y50)</f>
        <v>7</v>
      </c>
      <c r="Z5" s="200">
        <f t="shared" si="1"/>
        <v>10571</v>
      </c>
      <c r="AA5" s="148"/>
    </row>
    <row r="6" spans="1:27" s="149" customFormat="1" ht="14.25" customHeight="1">
      <c r="A6" s="198" t="s">
        <v>376</v>
      </c>
      <c r="B6" s="199">
        <f>SUM(F6+Q6+Z6)</f>
        <v>51826</v>
      </c>
      <c r="C6" s="193">
        <f>SUM(C9+C12+C15+C18+C21+C24+C27+C30+C33+C36+C39+C42+C45+C48+C51)</f>
        <v>1927</v>
      </c>
      <c r="D6" s="193">
        <f aca="true" t="shared" si="2" ref="D6:Z6">SUM(D9+D12+D15+D18+D21+D24+D27+D30+D33+D36+D39+D42+D45+D48+D51)</f>
        <v>2233</v>
      </c>
      <c r="E6" s="193">
        <f t="shared" si="2"/>
        <v>2368</v>
      </c>
      <c r="F6" s="193">
        <f t="shared" si="2"/>
        <v>6528</v>
      </c>
      <c r="G6" s="193">
        <f t="shared" si="2"/>
        <v>2539</v>
      </c>
      <c r="H6" s="193">
        <f t="shared" si="2"/>
        <v>2404</v>
      </c>
      <c r="I6" s="193">
        <f t="shared" si="2"/>
        <v>2713</v>
      </c>
      <c r="J6" s="193">
        <f t="shared" si="2"/>
        <v>2917</v>
      </c>
      <c r="K6" s="193">
        <f t="shared" si="2"/>
        <v>3491</v>
      </c>
      <c r="L6" s="555">
        <f t="shared" si="2"/>
        <v>3418</v>
      </c>
      <c r="M6" s="201">
        <f t="shared" si="2"/>
        <v>3032</v>
      </c>
      <c r="N6" s="193">
        <f t="shared" si="2"/>
        <v>3134</v>
      </c>
      <c r="O6" s="193">
        <f t="shared" si="2"/>
        <v>3597</v>
      </c>
      <c r="P6" s="193">
        <f t="shared" si="2"/>
        <v>4230</v>
      </c>
      <c r="Q6" s="193">
        <f t="shared" si="2"/>
        <v>31475</v>
      </c>
      <c r="R6" s="193">
        <f t="shared" si="2"/>
        <v>3119</v>
      </c>
      <c r="S6" s="193">
        <f t="shared" si="2"/>
        <v>2800</v>
      </c>
      <c r="T6" s="193">
        <f t="shared" si="2"/>
        <v>2616</v>
      </c>
      <c r="U6" s="193">
        <f t="shared" si="2"/>
        <v>2498</v>
      </c>
      <c r="V6" s="193">
        <f t="shared" si="2"/>
        <v>1760</v>
      </c>
      <c r="W6" s="193">
        <f t="shared" si="2"/>
        <v>756</v>
      </c>
      <c r="X6" s="193">
        <f>SUM(X9+X12+X15+X18+X21+X24+X27+X30+X33+X36+X39+X42+X45+X48+X51)</f>
        <v>247</v>
      </c>
      <c r="Y6" s="193">
        <f>SUM(Y9+Y12+Y15+Y18+Y30+Y33+Y39+Y42+Y48)</f>
        <v>27</v>
      </c>
      <c r="Z6" s="555">
        <f t="shared" si="2"/>
        <v>13823</v>
      </c>
      <c r="AA6" s="148"/>
    </row>
    <row r="7" spans="1:27" s="149" customFormat="1" ht="14.25" customHeight="1">
      <c r="A7" s="158" t="s">
        <v>377</v>
      </c>
      <c r="B7" s="194">
        <f>SUM(B8:B9)</f>
        <v>24090</v>
      </c>
      <c r="C7" s="150">
        <f>SUM(C8:C9)</f>
        <v>943</v>
      </c>
      <c r="D7" s="150">
        <f>SUM(D8:D9)</f>
        <v>1015</v>
      </c>
      <c r="E7" s="150">
        <f aca="true" t="shared" si="3" ref="E7:Z7">SUM(E8:E9)</f>
        <v>1069</v>
      </c>
      <c r="F7" s="194">
        <f t="shared" si="3"/>
        <v>3027</v>
      </c>
      <c r="G7" s="150">
        <f t="shared" si="3"/>
        <v>1129</v>
      </c>
      <c r="H7" s="150">
        <f t="shared" si="3"/>
        <v>1099</v>
      </c>
      <c r="I7" s="150">
        <f t="shared" si="3"/>
        <v>1234</v>
      </c>
      <c r="J7" s="150">
        <f t="shared" si="3"/>
        <v>1373</v>
      </c>
      <c r="K7" s="150">
        <f t="shared" si="3"/>
        <v>1687</v>
      </c>
      <c r="L7" s="162">
        <f t="shared" si="3"/>
        <v>1644</v>
      </c>
      <c r="M7" s="163">
        <f t="shared" si="3"/>
        <v>1439</v>
      </c>
      <c r="N7" s="150">
        <f t="shared" si="3"/>
        <v>1477</v>
      </c>
      <c r="O7" s="150">
        <f t="shared" si="3"/>
        <v>1572</v>
      </c>
      <c r="P7" s="150">
        <f t="shared" si="3"/>
        <v>1887</v>
      </c>
      <c r="Q7" s="194">
        <f t="shared" si="3"/>
        <v>14541</v>
      </c>
      <c r="R7" s="150">
        <f t="shared" si="3"/>
        <v>1556</v>
      </c>
      <c r="S7" s="150">
        <f t="shared" si="3"/>
        <v>1437</v>
      </c>
      <c r="T7" s="150">
        <f t="shared" si="3"/>
        <v>1325</v>
      </c>
      <c r="U7" s="150">
        <f t="shared" si="3"/>
        <v>1216</v>
      </c>
      <c r="V7" s="150">
        <f t="shared" si="3"/>
        <v>631</v>
      </c>
      <c r="W7" s="150">
        <f t="shared" si="3"/>
        <v>272</v>
      </c>
      <c r="X7" s="150">
        <f t="shared" si="3"/>
        <v>74</v>
      </c>
      <c r="Y7" s="150">
        <f t="shared" si="3"/>
        <v>11</v>
      </c>
      <c r="Z7" s="196">
        <f t="shared" si="3"/>
        <v>6522</v>
      </c>
      <c r="AA7" s="148"/>
    </row>
    <row r="8" spans="1:27" s="149" customFormat="1" ht="14.25" customHeight="1">
      <c r="A8" s="159" t="s">
        <v>375</v>
      </c>
      <c r="B8" s="199">
        <f>SUM(F8+Q8+Z8)</f>
        <v>11638</v>
      </c>
      <c r="C8" s="152">
        <v>494</v>
      </c>
      <c r="D8" s="152">
        <v>508</v>
      </c>
      <c r="E8" s="152">
        <v>541</v>
      </c>
      <c r="F8" s="199">
        <f>SUM(C8:E8)</f>
        <v>1543</v>
      </c>
      <c r="G8" s="152">
        <v>557</v>
      </c>
      <c r="H8" s="152">
        <v>566</v>
      </c>
      <c r="I8" s="152">
        <v>630</v>
      </c>
      <c r="J8" s="152">
        <v>689</v>
      </c>
      <c r="K8" s="152">
        <v>842</v>
      </c>
      <c r="L8" s="164">
        <v>841</v>
      </c>
      <c r="M8" s="165">
        <v>699</v>
      </c>
      <c r="N8" s="152">
        <v>755</v>
      </c>
      <c r="O8" s="152">
        <v>789</v>
      </c>
      <c r="P8" s="152">
        <v>947</v>
      </c>
      <c r="Q8" s="199">
        <f>SUM(G8:P8)</f>
        <v>7315</v>
      </c>
      <c r="R8" s="152">
        <v>768</v>
      </c>
      <c r="S8" s="152">
        <v>669</v>
      </c>
      <c r="T8" s="152">
        <v>557</v>
      </c>
      <c r="U8" s="152">
        <v>473</v>
      </c>
      <c r="V8" s="152">
        <v>230</v>
      </c>
      <c r="W8" s="152">
        <v>69</v>
      </c>
      <c r="X8" s="152">
        <v>11</v>
      </c>
      <c r="Y8" s="152">
        <v>3</v>
      </c>
      <c r="Z8" s="205">
        <f>SUM(R8:Y8)</f>
        <v>2780</v>
      </c>
      <c r="AA8" s="148"/>
    </row>
    <row r="9" spans="1:27" s="149" customFormat="1" ht="14.25" customHeight="1">
      <c r="A9" s="160" t="s">
        <v>376</v>
      </c>
      <c r="B9" s="202">
        <f>SUM(F9+Q9+Z9)</f>
        <v>12452</v>
      </c>
      <c r="C9" s="153">
        <v>449</v>
      </c>
      <c r="D9" s="153">
        <v>507</v>
      </c>
      <c r="E9" s="153">
        <v>528</v>
      </c>
      <c r="F9" s="202">
        <f>SUM(C9:E9)</f>
        <v>1484</v>
      </c>
      <c r="G9" s="153">
        <v>572</v>
      </c>
      <c r="H9" s="153">
        <v>533</v>
      </c>
      <c r="I9" s="153">
        <v>604</v>
      </c>
      <c r="J9" s="153">
        <v>684</v>
      </c>
      <c r="K9" s="153">
        <v>845</v>
      </c>
      <c r="L9" s="166">
        <v>803</v>
      </c>
      <c r="M9" s="167">
        <v>740</v>
      </c>
      <c r="N9" s="153">
        <v>722</v>
      </c>
      <c r="O9" s="153">
        <v>783</v>
      </c>
      <c r="P9" s="153">
        <v>940</v>
      </c>
      <c r="Q9" s="202">
        <f>SUM(G9:P9)</f>
        <v>7226</v>
      </c>
      <c r="R9" s="153">
        <v>788</v>
      </c>
      <c r="S9" s="153">
        <v>768</v>
      </c>
      <c r="T9" s="153">
        <v>768</v>
      </c>
      <c r="U9" s="153">
        <v>743</v>
      </c>
      <c r="V9" s="153">
        <v>401</v>
      </c>
      <c r="W9" s="153">
        <v>203</v>
      </c>
      <c r="X9" s="153">
        <v>63</v>
      </c>
      <c r="Y9" s="153">
        <v>8</v>
      </c>
      <c r="Z9" s="206">
        <f>SUM(R9:Y9)</f>
        <v>3742</v>
      </c>
      <c r="AA9" s="148"/>
    </row>
    <row r="10" spans="1:27" s="149" customFormat="1" ht="14.25" customHeight="1">
      <c r="A10" s="159" t="s">
        <v>378</v>
      </c>
      <c r="B10" s="199">
        <f>SUM(B11:B12)</f>
        <v>14308</v>
      </c>
      <c r="C10" s="151">
        <f>SUM(C11:C12)</f>
        <v>628</v>
      </c>
      <c r="D10" s="151">
        <f aca="true" t="shared" si="4" ref="D10:Z10">SUM(D11:D12)</f>
        <v>688</v>
      </c>
      <c r="E10" s="151">
        <f t="shared" si="4"/>
        <v>696</v>
      </c>
      <c r="F10" s="199">
        <f t="shared" si="4"/>
        <v>2012</v>
      </c>
      <c r="G10" s="151">
        <f t="shared" si="4"/>
        <v>728</v>
      </c>
      <c r="H10" s="151">
        <f t="shared" si="4"/>
        <v>721</v>
      </c>
      <c r="I10" s="151">
        <f t="shared" si="4"/>
        <v>814</v>
      </c>
      <c r="J10" s="151">
        <f t="shared" si="4"/>
        <v>891</v>
      </c>
      <c r="K10" s="151">
        <f t="shared" si="4"/>
        <v>1083</v>
      </c>
      <c r="L10" s="168">
        <f t="shared" si="4"/>
        <v>1043</v>
      </c>
      <c r="M10" s="163">
        <f t="shared" si="4"/>
        <v>910</v>
      </c>
      <c r="N10" s="151">
        <f t="shared" si="4"/>
        <v>906</v>
      </c>
      <c r="O10" s="151">
        <f t="shared" si="4"/>
        <v>1003</v>
      </c>
      <c r="P10" s="151">
        <f t="shared" si="4"/>
        <v>1174</v>
      </c>
      <c r="Q10" s="199">
        <f t="shared" si="4"/>
        <v>9273</v>
      </c>
      <c r="R10" s="151">
        <f t="shared" si="4"/>
        <v>850</v>
      </c>
      <c r="S10" s="151">
        <f t="shared" si="4"/>
        <v>659</v>
      </c>
      <c r="T10" s="151">
        <f t="shared" si="4"/>
        <v>572</v>
      </c>
      <c r="U10" s="151">
        <f t="shared" si="4"/>
        <v>505</v>
      </c>
      <c r="V10" s="151">
        <f t="shared" si="4"/>
        <v>294</v>
      </c>
      <c r="W10" s="151">
        <f t="shared" si="4"/>
        <v>104</v>
      </c>
      <c r="X10" s="151">
        <f t="shared" si="4"/>
        <v>33</v>
      </c>
      <c r="Y10" s="151">
        <f t="shared" si="4"/>
        <v>6</v>
      </c>
      <c r="Z10" s="205">
        <f t="shared" si="4"/>
        <v>3023</v>
      </c>
      <c r="AA10" s="148"/>
    </row>
    <row r="11" spans="1:27" s="149" customFormat="1" ht="14.25" customHeight="1">
      <c r="A11" s="159" t="s">
        <v>375</v>
      </c>
      <c r="B11" s="199">
        <f>SUM(F11+Q11+Z11)</f>
        <v>7115</v>
      </c>
      <c r="C11" s="152">
        <v>305</v>
      </c>
      <c r="D11" s="152">
        <v>359</v>
      </c>
      <c r="E11" s="152">
        <v>368</v>
      </c>
      <c r="F11" s="199">
        <f>SUM(C11:E11)</f>
        <v>1032</v>
      </c>
      <c r="G11" s="152">
        <v>355</v>
      </c>
      <c r="H11" s="152">
        <v>378</v>
      </c>
      <c r="I11" s="152">
        <v>410</v>
      </c>
      <c r="J11" s="152">
        <v>473</v>
      </c>
      <c r="K11" s="152">
        <v>575</v>
      </c>
      <c r="L11" s="164">
        <v>538</v>
      </c>
      <c r="M11" s="165">
        <v>476</v>
      </c>
      <c r="N11" s="152">
        <v>482</v>
      </c>
      <c r="O11" s="152">
        <v>506</v>
      </c>
      <c r="P11" s="152">
        <v>598</v>
      </c>
      <c r="Q11" s="199">
        <f>SUM(G11:P11)</f>
        <v>4791</v>
      </c>
      <c r="R11" s="152">
        <v>430</v>
      </c>
      <c r="S11" s="152">
        <v>304</v>
      </c>
      <c r="T11" s="152">
        <v>244</v>
      </c>
      <c r="U11" s="152">
        <v>201</v>
      </c>
      <c r="V11" s="152">
        <v>93</v>
      </c>
      <c r="W11" s="152">
        <v>18</v>
      </c>
      <c r="X11" s="152">
        <v>2</v>
      </c>
      <c r="Y11" s="553" t="s">
        <v>705</v>
      </c>
      <c r="Z11" s="205">
        <f>SUM(R11:Y11)</f>
        <v>1292</v>
      </c>
      <c r="AA11" s="148"/>
    </row>
    <row r="12" spans="1:27" s="149" customFormat="1" ht="14.25" customHeight="1">
      <c r="A12" s="159" t="s">
        <v>704</v>
      </c>
      <c r="B12" s="199">
        <f>SUM(F12+Q12+Z12)</f>
        <v>7193</v>
      </c>
      <c r="C12" s="152">
        <v>323</v>
      </c>
      <c r="D12" s="152">
        <v>329</v>
      </c>
      <c r="E12" s="152">
        <v>328</v>
      </c>
      <c r="F12" s="199">
        <f>SUM(C12:E12)</f>
        <v>980</v>
      </c>
      <c r="G12" s="152">
        <v>373</v>
      </c>
      <c r="H12" s="152">
        <v>343</v>
      </c>
      <c r="I12" s="152">
        <v>404</v>
      </c>
      <c r="J12" s="152">
        <v>418</v>
      </c>
      <c r="K12" s="152">
        <v>508</v>
      </c>
      <c r="L12" s="164">
        <v>505</v>
      </c>
      <c r="M12" s="165">
        <v>434</v>
      </c>
      <c r="N12" s="152">
        <v>424</v>
      </c>
      <c r="O12" s="152">
        <v>497</v>
      </c>
      <c r="P12" s="152">
        <v>576</v>
      </c>
      <c r="Q12" s="199">
        <f>SUM(G12:P12)</f>
        <v>4482</v>
      </c>
      <c r="R12" s="152">
        <v>420</v>
      </c>
      <c r="S12" s="152">
        <v>355</v>
      </c>
      <c r="T12" s="152">
        <v>328</v>
      </c>
      <c r="U12" s="152">
        <v>304</v>
      </c>
      <c r="V12" s="152">
        <v>201</v>
      </c>
      <c r="W12" s="152">
        <v>86</v>
      </c>
      <c r="X12" s="152">
        <v>31</v>
      </c>
      <c r="Y12" s="152">
        <v>6</v>
      </c>
      <c r="Z12" s="205">
        <f>SUM(R12:Y12)</f>
        <v>1731</v>
      </c>
      <c r="AA12" s="148"/>
    </row>
    <row r="13" spans="1:27" s="149" customFormat="1" ht="14.25" customHeight="1">
      <c r="A13" s="158" t="s">
        <v>379</v>
      </c>
      <c r="B13" s="194">
        <f aca="true" t="shared" si="5" ref="B13:Z13">SUM(B14:B15)</f>
        <v>3443</v>
      </c>
      <c r="C13" s="150">
        <f t="shared" si="5"/>
        <v>116</v>
      </c>
      <c r="D13" s="150">
        <f t="shared" si="5"/>
        <v>123</v>
      </c>
      <c r="E13" s="150">
        <f t="shared" si="5"/>
        <v>111</v>
      </c>
      <c r="F13" s="194">
        <f t="shared" si="5"/>
        <v>350</v>
      </c>
      <c r="G13" s="150">
        <f t="shared" si="5"/>
        <v>144</v>
      </c>
      <c r="H13" s="150">
        <f t="shared" si="5"/>
        <v>199</v>
      </c>
      <c r="I13" s="150">
        <f t="shared" si="5"/>
        <v>185</v>
      </c>
      <c r="J13" s="150">
        <f t="shared" si="5"/>
        <v>155</v>
      </c>
      <c r="K13" s="150">
        <f t="shared" si="5"/>
        <v>212</v>
      </c>
      <c r="L13" s="162">
        <f t="shared" si="5"/>
        <v>165</v>
      </c>
      <c r="M13" s="163">
        <f t="shared" si="5"/>
        <v>178</v>
      </c>
      <c r="N13" s="150">
        <f t="shared" si="5"/>
        <v>239</v>
      </c>
      <c r="O13" s="150">
        <f t="shared" si="5"/>
        <v>289</v>
      </c>
      <c r="P13" s="150">
        <f t="shared" si="5"/>
        <v>332</v>
      </c>
      <c r="Q13" s="194">
        <f t="shared" si="5"/>
        <v>2098</v>
      </c>
      <c r="R13" s="150">
        <f t="shared" si="5"/>
        <v>216</v>
      </c>
      <c r="S13" s="150">
        <f t="shared" si="5"/>
        <v>193</v>
      </c>
      <c r="T13" s="150">
        <f t="shared" si="5"/>
        <v>227</v>
      </c>
      <c r="U13" s="150">
        <f t="shared" si="5"/>
        <v>177</v>
      </c>
      <c r="V13" s="150">
        <f t="shared" si="5"/>
        <v>112</v>
      </c>
      <c r="W13" s="150">
        <f t="shared" si="5"/>
        <v>58</v>
      </c>
      <c r="X13" s="150">
        <f t="shared" si="5"/>
        <v>10</v>
      </c>
      <c r="Y13" s="150">
        <f t="shared" si="5"/>
        <v>2</v>
      </c>
      <c r="Z13" s="196">
        <f t="shared" si="5"/>
        <v>995</v>
      </c>
      <c r="AA13" s="148"/>
    </row>
    <row r="14" spans="1:27" s="149" customFormat="1" ht="14.25" customHeight="1">
      <c r="A14" s="159" t="s">
        <v>375</v>
      </c>
      <c r="B14" s="199">
        <f>SUM(F14+Q14+Z14)</f>
        <v>1727</v>
      </c>
      <c r="C14" s="152">
        <v>68</v>
      </c>
      <c r="D14" s="152">
        <v>61</v>
      </c>
      <c r="E14" s="152">
        <v>64</v>
      </c>
      <c r="F14" s="199">
        <f>SUM(C14:E14)</f>
        <v>193</v>
      </c>
      <c r="G14" s="152">
        <v>74</v>
      </c>
      <c r="H14" s="152">
        <v>107</v>
      </c>
      <c r="I14" s="152">
        <v>95</v>
      </c>
      <c r="J14" s="152">
        <v>94</v>
      </c>
      <c r="K14" s="152">
        <v>111</v>
      </c>
      <c r="L14" s="164">
        <v>88</v>
      </c>
      <c r="M14" s="165">
        <v>88</v>
      </c>
      <c r="N14" s="152">
        <v>115</v>
      </c>
      <c r="O14" s="152">
        <v>155</v>
      </c>
      <c r="P14" s="152">
        <v>173</v>
      </c>
      <c r="Q14" s="199">
        <f>SUM(G14:P14)</f>
        <v>1100</v>
      </c>
      <c r="R14" s="152">
        <v>111</v>
      </c>
      <c r="S14" s="152">
        <v>97</v>
      </c>
      <c r="T14" s="152">
        <v>106</v>
      </c>
      <c r="U14" s="152">
        <v>74</v>
      </c>
      <c r="V14" s="152">
        <v>31</v>
      </c>
      <c r="W14" s="152">
        <v>13</v>
      </c>
      <c r="X14" s="152">
        <v>1</v>
      </c>
      <c r="Y14" s="152">
        <v>1</v>
      </c>
      <c r="Z14" s="205">
        <f>SUM(R14:Y14)</f>
        <v>434</v>
      </c>
      <c r="AA14" s="148"/>
    </row>
    <row r="15" spans="1:27" s="149" customFormat="1" ht="14.25" customHeight="1">
      <c r="A15" s="160" t="s">
        <v>376</v>
      </c>
      <c r="B15" s="202">
        <f>SUM(F15+Q15+Z15)</f>
        <v>1716</v>
      </c>
      <c r="C15" s="153">
        <v>48</v>
      </c>
      <c r="D15" s="153">
        <v>62</v>
      </c>
      <c r="E15" s="153">
        <v>47</v>
      </c>
      <c r="F15" s="202">
        <f>SUM(C15:E15)</f>
        <v>157</v>
      </c>
      <c r="G15" s="153">
        <v>70</v>
      </c>
      <c r="H15" s="153">
        <v>92</v>
      </c>
      <c r="I15" s="153">
        <v>90</v>
      </c>
      <c r="J15" s="153">
        <v>61</v>
      </c>
      <c r="K15" s="153">
        <v>101</v>
      </c>
      <c r="L15" s="166">
        <v>77</v>
      </c>
      <c r="M15" s="167">
        <v>90</v>
      </c>
      <c r="N15" s="153">
        <v>124</v>
      </c>
      <c r="O15" s="153">
        <v>134</v>
      </c>
      <c r="P15" s="153">
        <v>159</v>
      </c>
      <c r="Q15" s="202">
        <f>SUM(G15:P15)</f>
        <v>998</v>
      </c>
      <c r="R15" s="153">
        <v>105</v>
      </c>
      <c r="S15" s="153">
        <v>96</v>
      </c>
      <c r="T15" s="153">
        <v>121</v>
      </c>
      <c r="U15" s="153">
        <v>103</v>
      </c>
      <c r="V15" s="153">
        <v>81</v>
      </c>
      <c r="W15" s="153">
        <v>45</v>
      </c>
      <c r="X15" s="153">
        <v>9</v>
      </c>
      <c r="Y15" s="153">
        <v>1</v>
      </c>
      <c r="Z15" s="206">
        <f>SUM(R15:Y15)</f>
        <v>561</v>
      </c>
      <c r="AA15" s="148"/>
    </row>
    <row r="16" spans="1:27" s="149" customFormat="1" ht="14.25" customHeight="1">
      <c r="A16" s="159" t="s">
        <v>380</v>
      </c>
      <c r="B16" s="199">
        <f>SUM(B17:B18)</f>
        <v>11588</v>
      </c>
      <c r="C16" s="151">
        <f>SUM(C17:C18)</f>
        <v>490</v>
      </c>
      <c r="D16" s="151">
        <f aca="true" t="shared" si="6" ref="D16:Z16">SUM(D17:D18)</f>
        <v>626</v>
      </c>
      <c r="E16" s="151">
        <f t="shared" si="6"/>
        <v>604</v>
      </c>
      <c r="F16" s="199">
        <f t="shared" si="6"/>
        <v>1720</v>
      </c>
      <c r="G16" s="151">
        <f t="shared" si="6"/>
        <v>576</v>
      </c>
      <c r="H16" s="151">
        <f t="shared" si="6"/>
        <v>578</v>
      </c>
      <c r="I16" s="151">
        <f t="shared" si="6"/>
        <v>606</v>
      </c>
      <c r="J16" s="151">
        <f t="shared" si="6"/>
        <v>702</v>
      </c>
      <c r="K16" s="151">
        <f t="shared" si="6"/>
        <v>865</v>
      </c>
      <c r="L16" s="168">
        <f t="shared" si="6"/>
        <v>855</v>
      </c>
      <c r="M16" s="163">
        <f t="shared" si="6"/>
        <v>696</v>
      </c>
      <c r="N16" s="151">
        <f t="shared" si="6"/>
        <v>686</v>
      </c>
      <c r="O16" s="151">
        <f t="shared" si="6"/>
        <v>768</v>
      </c>
      <c r="P16" s="151">
        <f t="shared" si="6"/>
        <v>930</v>
      </c>
      <c r="Q16" s="199">
        <f t="shared" si="6"/>
        <v>7262</v>
      </c>
      <c r="R16" s="151">
        <f t="shared" si="6"/>
        <v>699</v>
      </c>
      <c r="S16" s="151">
        <f t="shared" si="6"/>
        <v>603</v>
      </c>
      <c r="T16" s="151">
        <f t="shared" si="6"/>
        <v>502</v>
      </c>
      <c r="U16" s="151">
        <f t="shared" si="6"/>
        <v>382</v>
      </c>
      <c r="V16" s="151">
        <f t="shared" si="6"/>
        <v>290</v>
      </c>
      <c r="W16" s="151">
        <f t="shared" si="6"/>
        <v>102</v>
      </c>
      <c r="X16" s="151">
        <f t="shared" si="6"/>
        <v>24</v>
      </c>
      <c r="Y16" s="151">
        <f t="shared" si="6"/>
        <v>4</v>
      </c>
      <c r="Z16" s="205">
        <f t="shared" si="6"/>
        <v>2606</v>
      </c>
      <c r="AA16" s="148"/>
    </row>
    <row r="17" spans="1:27" s="149" customFormat="1" ht="14.25" customHeight="1">
      <c r="A17" s="159" t="s">
        <v>375</v>
      </c>
      <c r="B17" s="199">
        <f>SUM(F17+Q17+Z17)</f>
        <v>5700</v>
      </c>
      <c r="C17" s="152">
        <v>248</v>
      </c>
      <c r="D17" s="152">
        <v>329</v>
      </c>
      <c r="E17" s="152">
        <v>300</v>
      </c>
      <c r="F17" s="199">
        <f>SUM(C17:E17)</f>
        <v>877</v>
      </c>
      <c r="G17" s="152">
        <v>291</v>
      </c>
      <c r="H17" s="152">
        <v>300</v>
      </c>
      <c r="I17" s="152">
        <v>312</v>
      </c>
      <c r="J17" s="152">
        <v>363</v>
      </c>
      <c r="K17" s="152">
        <v>444</v>
      </c>
      <c r="L17" s="164">
        <v>430</v>
      </c>
      <c r="M17" s="165">
        <v>358</v>
      </c>
      <c r="N17" s="152">
        <v>359</v>
      </c>
      <c r="O17" s="152">
        <v>370</v>
      </c>
      <c r="P17" s="152">
        <v>469</v>
      </c>
      <c r="Q17" s="199">
        <f>SUM(G17:P17)</f>
        <v>3696</v>
      </c>
      <c r="R17" s="152">
        <v>337</v>
      </c>
      <c r="S17" s="152">
        <v>291</v>
      </c>
      <c r="T17" s="152">
        <v>220</v>
      </c>
      <c r="U17" s="152">
        <v>155</v>
      </c>
      <c r="V17" s="152">
        <v>95</v>
      </c>
      <c r="W17" s="152">
        <v>26</v>
      </c>
      <c r="X17" s="152">
        <v>3</v>
      </c>
      <c r="Y17" s="553" t="s">
        <v>706</v>
      </c>
      <c r="Z17" s="205">
        <f>SUM(R17:Y17)</f>
        <v>1127</v>
      </c>
      <c r="AA17" s="148"/>
    </row>
    <row r="18" spans="1:27" s="149" customFormat="1" ht="14.25" customHeight="1">
      <c r="A18" s="159" t="s">
        <v>376</v>
      </c>
      <c r="B18" s="199">
        <f>SUM(F18+Q18+Z18)</f>
        <v>5888</v>
      </c>
      <c r="C18" s="152">
        <v>242</v>
      </c>
      <c r="D18" s="152">
        <v>297</v>
      </c>
      <c r="E18" s="152">
        <v>304</v>
      </c>
      <c r="F18" s="199">
        <f>SUM(C18:E18)</f>
        <v>843</v>
      </c>
      <c r="G18" s="152">
        <v>285</v>
      </c>
      <c r="H18" s="152">
        <v>278</v>
      </c>
      <c r="I18" s="152">
        <v>294</v>
      </c>
      <c r="J18" s="152">
        <v>339</v>
      </c>
      <c r="K18" s="152">
        <v>421</v>
      </c>
      <c r="L18" s="164">
        <v>425</v>
      </c>
      <c r="M18" s="165">
        <v>338</v>
      </c>
      <c r="N18" s="152">
        <v>327</v>
      </c>
      <c r="O18" s="152">
        <v>398</v>
      </c>
      <c r="P18" s="152">
        <v>461</v>
      </c>
      <c r="Q18" s="202">
        <f>SUM(G18:P18)</f>
        <v>3566</v>
      </c>
      <c r="R18" s="152">
        <v>362</v>
      </c>
      <c r="S18" s="152">
        <v>312</v>
      </c>
      <c r="T18" s="152">
        <v>282</v>
      </c>
      <c r="U18" s="152">
        <v>227</v>
      </c>
      <c r="V18" s="152">
        <v>195</v>
      </c>
      <c r="W18" s="152">
        <v>76</v>
      </c>
      <c r="X18" s="152">
        <v>21</v>
      </c>
      <c r="Y18" s="152">
        <v>4</v>
      </c>
      <c r="Z18" s="205">
        <f>SUM(R18:Y18)</f>
        <v>1479</v>
      </c>
      <c r="AA18" s="148"/>
    </row>
    <row r="19" spans="1:27" s="149" customFormat="1" ht="14.25" customHeight="1">
      <c r="A19" s="158" t="s">
        <v>381</v>
      </c>
      <c r="B19" s="194">
        <f>SUM(B20:B21)</f>
        <v>2032</v>
      </c>
      <c r="C19" s="150">
        <f>SUM(C20:C21)</f>
        <v>64</v>
      </c>
      <c r="D19" s="150">
        <f aca="true" t="shared" si="7" ref="D19:Z19">SUM(D20:D21)</f>
        <v>62</v>
      </c>
      <c r="E19" s="150">
        <f t="shared" si="7"/>
        <v>68</v>
      </c>
      <c r="F19" s="194">
        <f t="shared" si="7"/>
        <v>194</v>
      </c>
      <c r="G19" s="150">
        <f t="shared" si="7"/>
        <v>110</v>
      </c>
      <c r="H19" s="150">
        <f t="shared" si="7"/>
        <v>112</v>
      </c>
      <c r="I19" s="150">
        <f t="shared" si="7"/>
        <v>94</v>
      </c>
      <c r="J19" s="150">
        <f t="shared" si="7"/>
        <v>82</v>
      </c>
      <c r="K19" s="150">
        <f t="shared" si="7"/>
        <v>92</v>
      </c>
      <c r="L19" s="162">
        <f t="shared" si="7"/>
        <v>114</v>
      </c>
      <c r="M19" s="163">
        <f t="shared" si="7"/>
        <v>138</v>
      </c>
      <c r="N19" s="150">
        <f t="shared" si="7"/>
        <v>150</v>
      </c>
      <c r="O19" s="150">
        <f t="shared" si="7"/>
        <v>168</v>
      </c>
      <c r="P19" s="150">
        <f t="shared" si="7"/>
        <v>208</v>
      </c>
      <c r="Q19" s="194">
        <f t="shared" si="7"/>
        <v>1268</v>
      </c>
      <c r="R19" s="150">
        <f t="shared" si="7"/>
        <v>113</v>
      </c>
      <c r="S19" s="150">
        <f t="shared" si="7"/>
        <v>131</v>
      </c>
      <c r="T19" s="150">
        <f t="shared" si="7"/>
        <v>127</v>
      </c>
      <c r="U19" s="150">
        <f t="shared" si="7"/>
        <v>96</v>
      </c>
      <c r="V19" s="150">
        <f t="shared" si="7"/>
        <v>74</v>
      </c>
      <c r="W19" s="150">
        <f t="shared" si="7"/>
        <v>22</v>
      </c>
      <c r="X19" s="150">
        <f t="shared" si="7"/>
        <v>6</v>
      </c>
      <c r="Y19" s="150">
        <f t="shared" si="7"/>
        <v>1</v>
      </c>
      <c r="Z19" s="196">
        <f t="shared" si="7"/>
        <v>570</v>
      </c>
      <c r="AA19" s="148"/>
    </row>
    <row r="20" spans="1:27" s="149" customFormat="1" ht="14.25" customHeight="1">
      <c r="A20" s="159" t="s">
        <v>375</v>
      </c>
      <c r="B20" s="199">
        <f>SUM(F20+Q20+Z20)</f>
        <v>971</v>
      </c>
      <c r="C20" s="152">
        <v>29</v>
      </c>
      <c r="D20" s="152">
        <v>27</v>
      </c>
      <c r="E20" s="152">
        <v>28</v>
      </c>
      <c r="F20" s="199">
        <f>SUM(C20:E20)</f>
        <v>84</v>
      </c>
      <c r="G20" s="152">
        <v>46</v>
      </c>
      <c r="H20" s="152">
        <v>65</v>
      </c>
      <c r="I20" s="152">
        <v>45</v>
      </c>
      <c r="J20" s="152">
        <v>39</v>
      </c>
      <c r="K20" s="152">
        <v>53</v>
      </c>
      <c r="L20" s="164">
        <v>59</v>
      </c>
      <c r="M20" s="165">
        <v>65</v>
      </c>
      <c r="N20" s="152">
        <v>77</v>
      </c>
      <c r="O20" s="152">
        <v>85</v>
      </c>
      <c r="P20" s="152">
        <v>116</v>
      </c>
      <c r="Q20" s="199">
        <f>SUM(G20:P20)</f>
        <v>650</v>
      </c>
      <c r="R20" s="152">
        <v>54</v>
      </c>
      <c r="S20" s="152">
        <v>58</v>
      </c>
      <c r="T20" s="152">
        <v>65</v>
      </c>
      <c r="U20" s="152">
        <v>31</v>
      </c>
      <c r="V20" s="152">
        <v>23</v>
      </c>
      <c r="W20" s="152">
        <v>5</v>
      </c>
      <c r="X20" s="553" t="s">
        <v>706</v>
      </c>
      <c r="Y20" s="152">
        <v>1</v>
      </c>
      <c r="Z20" s="205">
        <f>SUM(R20:Y20)</f>
        <v>237</v>
      </c>
      <c r="AA20" s="148"/>
    </row>
    <row r="21" spans="1:27" s="149" customFormat="1" ht="14.25" customHeight="1">
      <c r="A21" s="160" t="s">
        <v>376</v>
      </c>
      <c r="B21" s="202">
        <f>SUM(F21+Q21+Z21)</f>
        <v>1061</v>
      </c>
      <c r="C21" s="153">
        <v>35</v>
      </c>
      <c r="D21" s="153">
        <v>35</v>
      </c>
      <c r="E21" s="153">
        <v>40</v>
      </c>
      <c r="F21" s="202">
        <f>SUM(C21:E21)</f>
        <v>110</v>
      </c>
      <c r="G21" s="153">
        <v>64</v>
      </c>
      <c r="H21" s="153">
        <v>47</v>
      </c>
      <c r="I21" s="153">
        <v>49</v>
      </c>
      <c r="J21" s="153">
        <v>43</v>
      </c>
      <c r="K21" s="153">
        <v>39</v>
      </c>
      <c r="L21" s="166">
        <v>55</v>
      </c>
      <c r="M21" s="167">
        <v>73</v>
      </c>
      <c r="N21" s="153">
        <v>73</v>
      </c>
      <c r="O21" s="153">
        <v>83</v>
      </c>
      <c r="P21" s="153">
        <v>92</v>
      </c>
      <c r="Q21" s="202">
        <f>SUM(G21:P21)</f>
        <v>618</v>
      </c>
      <c r="R21" s="153">
        <v>59</v>
      </c>
      <c r="S21" s="153">
        <v>73</v>
      </c>
      <c r="T21" s="153">
        <v>62</v>
      </c>
      <c r="U21" s="153">
        <v>65</v>
      </c>
      <c r="V21" s="153">
        <v>51</v>
      </c>
      <c r="W21" s="153">
        <v>17</v>
      </c>
      <c r="X21" s="153">
        <v>6</v>
      </c>
      <c r="Y21" s="554" t="s">
        <v>706</v>
      </c>
      <c r="Z21" s="206">
        <f>SUM(R21:Y21)</f>
        <v>333</v>
      </c>
      <c r="AA21" s="148"/>
    </row>
    <row r="22" spans="1:27" s="149" customFormat="1" ht="14.25" customHeight="1">
      <c r="A22" s="159" t="s">
        <v>382</v>
      </c>
      <c r="B22" s="199">
        <f>SUM(B23:B24)</f>
        <v>1033</v>
      </c>
      <c r="C22" s="151">
        <f>SUM(C23:C24)</f>
        <v>18</v>
      </c>
      <c r="D22" s="151">
        <f aca="true" t="shared" si="8" ref="D22:Z22">SUM(D23:D24)</f>
        <v>19</v>
      </c>
      <c r="E22" s="151">
        <f t="shared" si="8"/>
        <v>22</v>
      </c>
      <c r="F22" s="199">
        <f t="shared" si="8"/>
        <v>59</v>
      </c>
      <c r="G22" s="151">
        <f t="shared" si="8"/>
        <v>36</v>
      </c>
      <c r="H22" s="151">
        <f t="shared" si="8"/>
        <v>50</v>
      </c>
      <c r="I22" s="151">
        <f t="shared" si="8"/>
        <v>53</v>
      </c>
      <c r="J22" s="151">
        <f t="shared" si="8"/>
        <v>32</v>
      </c>
      <c r="K22" s="151">
        <f t="shared" si="8"/>
        <v>42</v>
      </c>
      <c r="L22" s="168">
        <f t="shared" si="8"/>
        <v>40</v>
      </c>
      <c r="M22" s="163">
        <f t="shared" si="8"/>
        <v>42</v>
      </c>
      <c r="N22" s="151">
        <f t="shared" si="8"/>
        <v>61</v>
      </c>
      <c r="O22" s="151">
        <f t="shared" si="8"/>
        <v>96</v>
      </c>
      <c r="P22" s="151">
        <f t="shared" si="8"/>
        <v>121</v>
      </c>
      <c r="Q22" s="199">
        <f t="shared" si="8"/>
        <v>573</v>
      </c>
      <c r="R22" s="151">
        <f t="shared" si="8"/>
        <v>67</v>
      </c>
      <c r="S22" s="151">
        <f t="shared" si="8"/>
        <v>79</v>
      </c>
      <c r="T22" s="151">
        <f t="shared" si="8"/>
        <v>82</v>
      </c>
      <c r="U22" s="151">
        <f t="shared" si="8"/>
        <v>83</v>
      </c>
      <c r="V22" s="151">
        <f t="shared" si="8"/>
        <v>60</v>
      </c>
      <c r="W22" s="151">
        <f t="shared" si="8"/>
        <v>24</v>
      </c>
      <c r="X22" s="151">
        <f t="shared" si="8"/>
        <v>5</v>
      </c>
      <c r="Y22" s="151">
        <f t="shared" si="8"/>
        <v>1</v>
      </c>
      <c r="Z22" s="205">
        <f t="shared" si="8"/>
        <v>401</v>
      </c>
      <c r="AA22" s="148"/>
    </row>
    <row r="23" spans="1:27" s="149" customFormat="1" ht="14.25" customHeight="1">
      <c r="A23" s="159" t="s">
        <v>375</v>
      </c>
      <c r="B23" s="199">
        <f>SUM(F23+Q23+Z23)</f>
        <v>484</v>
      </c>
      <c r="C23" s="152">
        <v>7</v>
      </c>
      <c r="D23" s="152">
        <v>9</v>
      </c>
      <c r="E23" s="152">
        <v>12</v>
      </c>
      <c r="F23" s="199">
        <f>SUM(C23:E23)</f>
        <v>28</v>
      </c>
      <c r="G23" s="152">
        <v>12</v>
      </c>
      <c r="H23" s="152">
        <v>30</v>
      </c>
      <c r="I23" s="152">
        <v>22</v>
      </c>
      <c r="J23" s="152">
        <v>19</v>
      </c>
      <c r="K23" s="152">
        <v>25</v>
      </c>
      <c r="L23" s="164">
        <v>17</v>
      </c>
      <c r="M23" s="165">
        <v>21</v>
      </c>
      <c r="N23" s="152">
        <v>29</v>
      </c>
      <c r="O23" s="152">
        <v>48</v>
      </c>
      <c r="P23" s="152">
        <v>63</v>
      </c>
      <c r="Q23" s="199">
        <f>SUM(G23:P23)</f>
        <v>286</v>
      </c>
      <c r="R23" s="152">
        <v>32</v>
      </c>
      <c r="S23" s="152">
        <v>34</v>
      </c>
      <c r="T23" s="152">
        <v>40</v>
      </c>
      <c r="U23" s="152">
        <v>36</v>
      </c>
      <c r="V23" s="152">
        <v>19</v>
      </c>
      <c r="W23" s="152">
        <v>7</v>
      </c>
      <c r="X23" s="152">
        <v>1</v>
      </c>
      <c r="Y23" s="152">
        <v>1</v>
      </c>
      <c r="Z23" s="205">
        <f>SUM(R23:Y23)</f>
        <v>170</v>
      </c>
      <c r="AA23" s="148"/>
    </row>
    <row r="24" spans="1:27" s="149" customFormat="1" ht="14.25" customHeight="1">
      <c r="A24" s="159" t="s">
        <v>376</v>
      </c>
      <c r="B24" s="199">
        <f>SUM(F24+Q24+Z24)</f>
        <v>549</v>
      </c>
      <c r="C24" s="152">
        <v>11</v>
      </c>
      <c r="D24" s="152">
        <v>10</v>
      </c>
      <c r="E24" s="152">
        <v>10</v>
      </c>
      <c r="F24" s="199">
        <f>SUM(C24:E24)</f>
        <v>31</v>
      </c>
      <c r="G24" s="152">
        <v>24</v>
      </c>
      <c r="H24" s="152">
        <v>20</v>
      </c>
      <c r="I24" s="152">
        <v>31</v>
      </c>
      <c r="J24" s="152">
        <v>13</v>
      </c>
      <c r="K24" s="152">
        <v>17</v>
      </c>
      <c r="L24" s="164">
        <v>23</v>
      </c>
      <c r="M24" s="165">
        <v>21</v>
      </c>
      <c r="N24" s="152">
        <v>32</v>
      </c>
      <c r="O24" s="152">
        <v>48</v>
      </c>
      <c r="P24" s="152">
        <v>58</v>
      </c>
      <c r="Q24" s="199">
        <f>SUM(G24:P24)</f>
        <v>287</v>
      </c>
      <c r="R24" s="152">
        <v>35</v>
      </c>
      <c r="S24" s="152">
        <v>45</v>
      </c>
      <c r="T24" s="152">
        <v>42</v>
      </c>
      <c r="U24" s="152">
        <v>47</v>
      </c>
      <c r="V24" s="152">
        <v>41</v>
      </c>
      <c r="W24" s="152">
        <v>17</v>
      </c>
      <c r="X24" s="152">
        <v>4</v>
      </c>
      <c r="Y24" s="553" t="s">
        <v>706</v>
      </c>
      <c r="Z24" s="206">
        <f>SUM(R24:Y24)</f>
        <v>231</v>
      </c>
      <c r="AA24" s="148"/>
    </row>
    <row r="25" spans="1:27" s="149" customFormat="1" ht="14.25" customHeight="1">
      <c r="A25" s="158" t="s">
        <v>383</v>
      </c>
      <c r="B25" s="194">
        <f>SUM(B26:B27)</f>
        <v>2275</v>
      </c>
      <c r="C25" s="150">
        <f>SUM(C26:C27)</f>
        <v>72</v>
      </c>
      <c r="D25" s="150">
        <f aca="true" t="shared" si="9" ref="D25:Z25">SUM(D26:D27)</f>
        <v>68</v>
      </c>
      <c r="E25" s="150">
        <f t="shared" si="9"/>
        <v>80</v>
      </c>
      <c r="F25" s="194">
        <f t="shared" si="9"/>
        <v>220</v>
      </c>
      <c r="G25" s="150">
        <f t="shared" si="9"/>
        <v>91</v>
      </c>
      <c r="H25" s="150">
        <f t="shared" si="9"/>
        <v>118</v>
      </c>
      <c r="I25" s="150">
        <f t="shared" si="9"/>
        <v>124</v>
      </c>
      <c r="J25" s="150">
        <f t="shared" si="9"/>
        <v>122</v>
      </c>
      <c r="K25" s="150">
        <f t="shared" si="9"/>
        <v>121</v>
      </c>
      <c r="L25" s="162">
        <f t="shared" si="9"/>
        <v>106</v>
      </c>
      <c r="M25" s="163">
        <f t="shared" si="9"/>
        <v>122</v>
      </c>
      <c r="N25" s="150">
        <f t="shared" si="9"/>
        <v>154</v>
      </c>
      <c r="O25" s="150">
        <f t="shared" si="9"/>
        <v>201</v>
      </c>
      <c r="P25" s="150">
        <f t="shared" si="9"/>
        <v>242</v>
      </c>
      <c r="Q25" s="194">
        <f t="shared" si="9"/>
        <v>1401</v>
      </c>
      <c r="R25" s="150">
        <f t="shared" si="9"/>
        <v>154</v>
      </c>
      <c r="S25" s="150">
        <f t="shared" si="9"/>
        <v>130</v>
      </c>
      <c r="T25" s="150">
        <f t="shared" si="9"/>
        <v>115</v>
      </c>
      <c r="U25" s="150">
        <f t="shared" si="9"/>
        <v>127</v>
      </c>
      <c r="V25" s="150">
        <f t="shared" si="9"/>
        <v>94</v>
      </c>
      <c r="W25" s="150">
        <f t="shared" si="9"/>
        <v>25</v>
      </c>
      <c r="X25" s="150">
        <f t="shared" si="9"/>
        <v>9</v>
      </c>
      <c r="Y25" s="150">
        <f t="shared" si="9"/>
        <v>0</v>
      </c>
      <c r="Z25" s="196">
        <f t="shared" si="9"/>
        <v>654</v>
      </c>
      <c r="AA25" s="148"/>
    </row>
    <row r="26" spans="1:27" s="149" customFormat="1" ht="14.25" customHeight="1">
      <c r="A26" s="159" t="s">
        <v>375</v>
      </c>
      <c r="B26" s="199">
        <f>SUM(F26+Q26+Z26)</f>
        <v>1150</v>
      </c>
      <c r="C26" s="152">
        <v>38</v>
      </c>
      <c r="D26" s="152">
        <v>36</v>
      </c>
      <c r="E26" s="152">
        <v>43</v>
      </c>
      <c r="F26" s="199">
        <f>SUM(C26:E26)</f>
        <v>117</v>
      </c>
      <c r="G26" s="152">
        <v>55</v>
      </c>
      <c r="H26" s="152">
        <v>54</v>
      </c>
      <c r="I26" s="152">
        <v>72</v>
      </c>
      <c r="J26" s="152">
        <v>59</v>
      </c>
      <c r="K26" s="152">
        <v>73</v>
      </c>
      <c r="L26" s="164">
        <v>60</v>
      </c>
      <c r="M26" s="165">
        <v>64</v>
      </c>
      <c r="N26" s="152">
        <v>80</v>
      </c>
      <c r="O26" s="152">
        <v>112</v>
      </c>
      <c r="P26" s="152">
        <v>127</v>
      </c>
      <c r="Q26" s="199">
        <f>SUM(G26:P26)</f>
        <v>756</v>
      </c>
      <c r="R26" s="152">
        <v>78</v>
      </c>
      <c r="S26" s="152">
        <v>59</v>
      </c>
      <c r="T26" s="152">
        <v>49</v>
      </c>
      <c r="U26" s="152">
        <v>50</v>
      </c>
      <c r="V26" s="152">
        <v>31</v>
      </c>
      <c r="W26" s="152">
        <v>9</v>
      </c>
      <c r="X26" s="152">
        <v>1</v>
      </c>
      <c r="Y26" s="553" t="s">
        <v>706</v>
      </c>
      <c r="Z26" s="205">
        <f>SUM(R26:Y26)</f>
        <v>277</v>
      </c>
      <c r="AA26" s="148"/>
    </row>
    <row r="27" spans="1:27" s="149" customFormat="1" ht="14.25" customHeight="1">
      <c r="A27" s="160" t="s">
        <v>376</v>
      </c>
      <c r="B27" s="202">
        <f>SUM(F27+Q27+Z27)</f>
        <v>1125</v>
      </c>
      <c r="C27" s="153">
        <v>34</v>
      </c>
      <c r="D27" s="153">
        <v>32</v>
      </c>
      <c r="E27" s="153">
        <v>37</v>
      </c>
      <c r="F27" s="202">
        <f>SUM(C27:E27)</f>
        <v>103</v>
      </c>
      <c r="G27" s="153">
        <v>36</v>
      </c>
      <c r="H27" s="153">
        <v>64</v>
      </c>
      <c r="I27" s="153">
        <v>52</v>
      </c>
      <c r="J27" s="153">
        <v>63</v>
      </c>
      <c r="K27" s="153">
        <v>48</v>
      </c>
      <c r="L27" s="166">
        <v>46</v>
      </c>
      <c r="M27" s="167">
        <v>58</v>
      </c>
      <c r="N27" s="153">
        <v>74</v>
      </c>
      <c r="O27" s="153">
        <v>89</v>
      </c>
      <c r="P27" s="153">
        <v>115</v>
      </c>
      <c r="Q27" s="202">
        <f>SUM(G27:P27)</f>
        <v>645</v>
      </c>
      <c r="R27" s="153">
        <v>76</v>
      </c>
      <c r="S27" s="153">
        <v>71</v>
      </c>
      <c r="T27" s="153">
        <v>66</v>
      </c>
      <c r="U27" s="153">
        <v>77</v>
      </c>
      <c r="V27" s="153">
        <v>63</v>
      </c>
      <c r="W27" s="153">
        <v>16</v>
      </c>
      <c r="X27" s="153">
        <v>8</v>
      </c>
      <c r="Y27" s="554" t="s">
        <v>706</v>
      </c>
      <c r="Z27" s="206">
        <f>SUM(R27:Y27)</f>
        <v>377</v>
      </c>
      <c r="AA27" s="148"/>
    </row>
    <row r="28" spans="1:27" s="149" customFormat="1" ht="14.25" customHeight="1">
      <c r="A28" s="159" t="s">
        <v>384</v>
      </c>
      <c r="B28" s="199">
        <f>SUM(B29:B30)</f>
        <v>9923</v>
      </c>
      <c r="C28" s="151">
        <f>SUM(C29:C30)</f>
        <v>422</v>
      </c>
      <c r="D28" s="151">
        <f aca="true" t="shared" si="10" ref="D28:Z28">SUM(D29:D30)</f>
        <v>484</v>
      </c>
      <c r="E28" s="151">
        <f t="shared" si="10"/>
        <v>524</v>
      </c>
      <c r="F28" s="199">
        <f t="shared" si="10"/>
        <v>1430</v>
      </c>
      <c r="G28" s="151">
        <f t="shared" si="10"/>
        <v>510</v>
      </c>
      <c r="H28" s="151">
        <f t="shared" si="10"/>
        <v>472</v>
      </c>
      <c r="I28" s="151">
        <f t="shared" si="10"/>
        <v>590</v>
      </c>
      <c r="J28" s="151">
        <f t="shared" si="10"/>
        <v>642</v>
      </c>
      <c r="K28" s="151">
        <f t="shared" si="10"/>
        <v>779</v>
      </c>
      <c r="L28" s="162">
        <f t="shared" si="10"/>
        <v>746</v>
      </c>
      <c r="M28" s="169">
        <f t="shared" si="10"/>
        <v>642</v>
      </c>
      <c r="N28" s="151">
        <f t="shared" si="10"/>
        <v>660</v>
      </c>
      <c r="O28" s="151">
        <f t="shared" si="10"/>
        <v>647</v>
      </c>
      <c r="P28" s="151">
        <f t="shared" si="10"/>
        <v>823</v>
      </c>
      <c r="Q28" s="199">
        <f t="shared" si="10"/>
        <v>6511</v>
      </c>
      <c r="R28" s="151">
        <f t="shared" si="10"/>
        <v>582</v>
      </c>
      <c r="S28" s="151">
        <f t="shared" si="10"/>
        <v>432</v>
      </c>
      <c r="T28" s="151">
        <f t="shared" si="10"/>
        <v>339</v>
      </c>
      <c r="U28" s="151">
        <f t="shared" si="10"/>
        <v>289</v>
      </c>
      <c r="V28" s="151">
        <f t="shared" si="10"/>
        <v>218</v>
      </c>
      <c r="W28" s="151">
        <f t="shared" si="10"/>
        <v>86</v>
      </c>
      <c r="X28" s="151">
        <f t="shared" si="10"/>
        <v>32</v>
      </c>
      <c r="Y28" s="151">
        <f t="shared" si="10"/>
        <v>4</v>
      </c>
      <c r="Z28" s="205">
        <f t="shared" si="10"/>
        <v>1982</v>
      </c>
      <c r="AA28" s="148"/>
    </row>
    <row r="29" spans="1:27" s="149" customFormat="1" ht="14.25" customHeight="1">
      <c r="A29" s="159" t="s">
        <v>375</v>
      </c>
      <c r="B29" s="199">
        <f>SUM(F29+Q29+Z29)</f>
        <v>4985</v>
      </c>
      <c r="C29" s="152">
        <v>230</v>
      </c>
      <c r="D29" s="152">
        <v>229</v>
      </c>
      <c r="E29" s="152">
        <v>277</v>
      </c>
      <c r="F29" s="199">
        <f>SUM(C29:E29)</f>
        <v>736</v>
      </c>
      <c r="G29" s="152">
        <v>275</v>
      </c>
      <c r="H29" s="152">
        <v>255</v>
      </c>
      <c r="I29" s="152">
        <v>292</v>
      </c>
      <c r="J29" s="152">
        <v>329</v>
      </c>
      <c r="K29" s="152">
        <v>393</v>
      </c>
      <c r="L29" s="164">
        <v>399</v>
      </c>
      <c r="M29" s="165">
        <v>341</v>
      </c>
      <c r="N29" s="152">
        <v>362</v>
      </c>
      <c r="O29" s="152">
        <v>326</v>
      </c>
      <c r="P29" s="152">
        <v>436</v>
      </c>
      <c r="Q29" s="199">
        <f>SUM(G29:P29)</f>
        <v>3408</v>
      </c>
      <c r="R29" s="152">
        <v>289</v>
      </c>
      <c r="S29" s="152">
        <v>208</v>
      </c>
      <c r="T29" s="152">
        <v>149</v>
      </c>
      <c r="U29" s="152">
        <v>119</v>
      </c>
      <c r="V29" s="152">
        <v>57</v>
      </c>
      <c r="W29" s="152">
        <v>14</v>
      </c>
      <c r="X29" s="152">
        <v>5</v>
      </c>
      <c r="Y29" s="553" t="s">
        <v>706</v>
      </c>
      <c r="Z29" s="205">
        <f>SUM(R29:Y29)</f>
        <v>841</v>
      </c>
      <c r="AA29" s="148"/>
    </row>
    <row r="30" spans="1:27" s="149" customFormat="1" ht="14.25" customHeight="1">
      <c r="A30" s="159" t="s">
        <v>376</v>
      </c>
      <c r="B30" s="199">
        <f>SUM(F30+Q30+Z30)</f>
        <v>4938</v>
      </c>
      <c r="C30" s="152">
        <v>192</v>
      </c>
      <c r="D30" s="152">
        <v>255</v>
      </c>
      <c r="E30" s="152">
        <v>247</v>
      </c>
      <c r="F30" s="199">
        <f>SUM(C30:E30)</f>
        <v>694</v>
      </c>
      <c r="G30" s="152">
        <v>235</v>
      </c>
      <c r="H30" s="152">
        <v>217</v>
      </c>
      <c r="I30" s="152">
        <v>298</v>
      </c>
      <c r="J30" s="152">
        <v>313</v>
      </c>
      <c r="K30" s="152">
        <v>386</v>
      </c>
      <c r="L30" s="164">
        <v>347</v>
      </c>
      <c r="M30" s="165">
        <v>301</v>
      </c>
      <c r="N30" s="152">
        <v>298</v>
      </c>
      <c r="O30" s="152">
        <v>321</v>
      </c>
      <c r="P30" s="152">
        <v>387</v>
      </c>
      <c r="Q30" s="202">
        <f>SUM(G30:P30)</f>
        <v>3103</v>
      </c>
      <c r="R30" s="152">
        <v>293</v>
      </c>
      <c r="S30" s="152">
        <v>224</v>
      </c>
      <c r="T30" s="152">
        <v>190</v>
      </c>
      <c r="U30" s="152">
        <v>170</v>
      </c>
      <c r="V30" s="152">
        <v>161</v>
      </c>
      <c r="W30" s="152">
        <v>72</v>
      </c>
      <c r="X30" s="152">
        <v>27</v>
      </c>
      <c r="Y30" s="152">
        <v>4</v>
      </c>
      <c r="Z30" s="205">
        <f>SUM(R30:Y30)</f>
        <v>1141</v>
      </c>
      <c r="AA30" s="148"/>
    </row>
    <row r="31" spans="1:27" s="149" customFormat="1" ht="14.25" customHeight="1">
      <c r="A31" s="158" t="s">
        <v>385</v>
      </c>
      <c r="B31" s="194">
        <f>SUM(B32:B33)</f>
        <v>16201</v>
      </c>
      <c r="C31" s="150">
        <f aca="true" t="shared" si="11" ref="C31:Z31">SUM(C32:C33)</f>
        <v>860</v>
      </c>
      <c r="D31" s="150">
        <f t="shared" si="11"/>
        <v>832</v>
      </c>
      <c r="E31" s="150">
        <f t="shared" si="11"/>
        <v>931</v>
      </c>
      <c r="F31" s="194">
        <f>SUM(F32:F33)</f>
        <v>2623</v>
      </c>
      <c r="G31" s="150">
        <f t="shared" si="11"/>
        <v>920</v>
      </c>
      <c r="H31" s="150">
        <f t="shared" si="11"/>
        <v>833</v>
      </c>
      <c r="I31" s="150">
        <f t="shared" si="11"/>
        <v>1027</v>
      </c>
      <c r="J31" s="150">
        <f t="shared" si="11"/>
        <v>1123</v>
      </c>
      <c r="K31" s="150">
        <f t="shared" si="11"/>
        <v>1376</v>
      </c>
      <c r="L31" s="162">
        <f t="shared" si="11"/>
        <v>1346</v>
      </c>
      <c r="M31" s="163">
        <f t="shared" si="11"/>
        <v>1042</v>
      </c>
      <c r="N31" s="150">
        <f t="shared" si="11"/>
        <v>944</v>
      </c>
      <c r="O31" s="150">
        <f t="shared" si="11"/>
        <v>1037</v>
      </c>
      <c r="P31" s="150">
        <f t="shared" si="11"/>
        <v>1235</v>
      </c>
      <c r="Q31" s="194">
        <f t="shared" si="11"/>
        <v>10883</v>
      </c>
      <c r="R31" s="150">
        <f t="shared" si="11"/>
        <v>951</v>
      </c>
      <c r="S31" s="150">
        <f t="shared" si="11"/>
        <v>690</v>
      </c>
      <c r="T31" s="150">
        <f t="shared" si="11"/>
        <v>474</v>
      </c>
      <c r="U31" s="150">
        <f t="shared" si="11"/>
        <v>328</v>
      </c>
      <c r="V31" s="150">
        <f t="shared" si="11"/>
        <v>166</v>
      </c>
      <c r="W31" s="150">
        <f t="shared" si="11"/>
        <v>58</v>
      </c>
      <c r="X31" s="150">
        <f t="shared" si="11"/>
        <v>27</v>
      </c>
      <c r="Y31" s="150">
        <f t="shared" si="11"/>
        <v>1</v>
      </c>
      <c r="Z31" s="196">
        <f t="shared" si="11"/>
        <v>2695</v>
      </c>
      <c r="AA31" s="148"/>
    </row>
    <row r="32" spans="1:27" s="149" customFormat="1" ht="14.25" customHeight="1">
      <c r="A32" s="159" t="s">
        <v>375</v>
      </c>
      <c r="B32" s="199">
        <f>SUM(F32+Q32+Z32)</f>
        <v>8094</v>
      </c>
      <c r="C32" s="152">
        <v>465</v>
      </c>
      <c r="D32" s="152">
        <v>432</v>
      </c>
      <c r="E32" s="152">
        <v>457</v>
      </c>
      <c r="F32" s="199">
        <f>SUM(C32:E32)</f>
        <v>1354</v>
      </c>
      <c r="G32" s="152">
        <v>449</v>
      </c>
      <c r="H32" s="152">
        <v>421</v>
      </c>
      <c r="I32" s="152">
        <v>532</v>
      </c>
      <c r="J32" s="152">
        <v>559</v>
      </c>
      <c r="K32" s="152">
        <v>702</v>
      </c>
      <c r="L32" s="164">
        <v>688</v>
      </c>
      <c r="M32" s="165">
        <v>537</v>
      </c>
      <c r="N32" s="152">
        <v>468</v>
      </c>
      <c r="O32" s="152">
        <v>527</v>
      </c>
      <c r="P32" s="152">
        <v>594</v>
      </c>
      <c r="Q32" s="199">
        <f>SUM(G32:P32)</f>
        <v>5477</v>
      </c>
      <c r="R32" s="152">
        <v>503</v>
      </c>
      <c r="S32" s="152">
        <v>349</v>
      </c>
      <c r="T32" s="152">
        <v>228</v>
      </c>
      <c r="U32" s="152">
        <v>121</v>
      </c>
      <c r="V32" s="152">
        <v>46</v>
      </c>
      <c r="W32" s="152">
        <v>12</v>
      </c>
      <c r="X32" s="152">
        <v>4</v>
      </c>
      <c r="Y32" s="553" t="s">
        <v>706</v>
      </c>
      <c r="Z32" s="205">
        <f>SUM(R32:Y32)</f>
        <v>1263</v>
      </c>
      <c r="AA32" s="148"/>
    </row>
    <row r="33" spans="1:27" s="149" customFormat="1" ht="14.25" customHeight="1">
      <c r="A33" s="159" t="s">
        <v>376</v>
      </c>
      <c r="B33" s="199">
        <f>SUM(F33+Q33+Z33)</f>
        <v>8107</v>
      </c>
      <c r="C33" s="152">
        <v>395</v>
      </c>
      <c r="D33" s="152">
        <v>400</v>
      </c>
      <c r="E33" s="152">
        <v>474</v>
      </c>
      <c r="F33" s="199">
        <f>SUM(C33:E33)</f>
        <v>1269</v>
      </c>
      <c r="G33" s="152">
        <v>471</v>
      </c>
      <c r="H33" s="152">
        <v>412</v>
      </c>
      <c r="I33" s="152">
        <v>495</v>
      </c>
      <c r="J33" s="152">
        <v>564</v>
      </c>
      <c r="K33" s="152">
        <v>674</v>
      </c>
      <c r="L33" s="164">
        <v>658</v>
      </c>
      <c r="M33" s="165">
        <v>505</v>
      </c>
      <c r="N33" s="152">
        <v>476</v>
      </c>
      <c r="O33" s="152">
        <v>510</v>
      </c>
      <c r="P33" s="152">
        <v>641</v>
      </c>
      <c r="Q33" s="199">
        <f>SUM(G33:P33)</f>
        <v>5406</v>
      </c>
      <c r="R33" s="152">
        <v>448</v>
      </c>
      <c r="S33" s="152">
        <v>341</v>
      </c>
      <c r="T33" s="152">
        <v>246</v>
      </c>
      <c r="U33" s="152">
        <v>207</v>
      </c>
      <c r="V33" s="152">
        <v>120</v>
      </c>
      <c r="W33" s="152">
        <v>46</v>
      </c>
      <c r="X33" s="152">
        <v>23</v>
      </c>
      <c r="Y33" s="152">
        <v>1</v>
      </c>
      <c r="Z33" s="205">
        <f>SUM(R33:Y33)</f>
        <v>1432</v>
      </c>
      <c r="AA33" s="148"/>
    </row>
    <row r="34" spans="1:27" s="149" customFormat="1" ht="14.25" customHeight="1">
      <c r="A34" s="158" t="s">
        <v>386</v>
      </c>
      <c r="B34" s="194">
        <f>SUM(B35:B36)</f>
        <v>3417</v>
      </c>
      <c r="C34" s="150">
        <f aca="true" t="shared" si="12" ref="C34:Z34">SUM(C35:C36)</f>
        <v>80</v>
      </c>
      <c r="D34" s="150">
        <f t="shared" si="12"/>
        <v>122</v>
      </c>
      <c r="E34" s="150">
        <f t="shared" si="12"/>
        <v>143</v>
      </c>
      <c r="F34" s="194">
        <f t="shared" si="12"/>
        <v>345</v>
      </c>
      <c r="G34" s="150">
        <f t="shared" si="12"/>
        <v>150</v>
      </c>
      <c r="H34" s="150">
        <f t="shared" si="12"/>
        <v>179</v>
      </c>
      <c r="I34" s="150">
        <f t="shared" si="12"/>
        <v>156</v>
      </c>
      <c r="J34" s="150">
        <f t="shared" si="12"/>
        <v>191</v>
      </c>
      <c r="K34" s="150">
        <f t="shared" si="12"/>
        <v>202</v>
      </c>
      <c r="L34" s="162">
        <f t="shared" si="12"/>
        <v>193</v>
      </c>
      <c r="M34" s="163">
        <f t="shared" si="12"/>
        <v>200</v>
      </c>
      <c r="N34" s="150">
        <f t="shared" si="12"/>
        <v>219</v>
      </c>
      <c r="O34" s="150">
        <f t="shared" si="12"/>
        <v>288</v>
      </c>
      <c r="P34" s="150">
        <f t="shared" si="12"/>
        <v>387</v>
      </c>
      <c r="Q34" s="194">
        <f t="shared" si="12"/>
        <v>2165</v>
      </c>
      <c r="R34" s="150">
        <f t="shared" si="12"/>
        <v>230</v>
      </c>
      <c r="S34" s="150">
        <f t="shared" si="12"/>
        <v>195</v>
      </c>
      <c r="T34" s="150">
        <f t="shared" si="12"/>
        <v>162</v>
      </c>
      <c r="U34" s="150">
        <f t="shared" si="12"/>
        <v>140</v>
      </c>
      <c r="V34" s="150">
        <f t="shared" si="12"/>
        <v>117</v>
      </c>
      <c r="W34" s="150">
        <f t="shared" si="12"/>
        <v>45</v>
      </c>
      <c r="X34" s="150">
        <f t="shared" si="12"/>
        <v>18</v>
      </c>
      <c r="Y34" s="150">
        <f t="shared" si="12"/>
        <v>0</v>
      </c>
      <c r="Z34" s="196">
        <f t="shared" si="12"/>
        <v>907</v>
      </c>
      <c r="AA34" s="148"/>
    </row>
    <row r="35" spans="1:27" s="149" customFormat="1" ht="14.25" customHeight="1">
      <c r="A35" s="159" t="s">
        <v>375</v>
      </c>
      <c r="B35" s="199">
        <f>SUM(F35+Q35+Z35)</f>
        <v>1695</v>
      </c>
      <c r="C35" s="152">
        <v>34</v>
      </c>
      <c r="D35" s="152">
        <v>58</v>
      </c>
      <c r="E35" s="152">
        <v>73</v>
      </c>
      <c r="F35" s="199">
        <f>SUM(C35:E35)</f>
        <v>165</v>
      </c>
      <c r="G35" s="152">
        <v>80</v>
      </c>
      <c r="H35" s="152">
        <v>105</v>
      </c>
      <c r="I35" s="152">
        <v>83</v>
      </c>
      <c r="J35" s="152">
        <v>99</v>
      </c>
      <c r="K35" s="152">
        <v>105</v>
      </c>
      <c r="L35" s="164">
        <v>94</v>
      </c>
      <c r="M35" s="165">
        <v>106</v>
      </c>
      <c r="N35" s="152">
        <v>108</v>
      </c>
      <c r="O35" s="152">
        <v>135</v>
      </c>
      <c r="P35" s="152">
        <v>215</v>
      </c>
      <c r="Q35" s="199">
        <f>SUM(G35:P35)</f>
        <v>1130</v>
      </c>
      <c r="R35" s="152">
        <v>123</v>
      </c>
      <c r="S35" s="152">
        <v>102</v>
      </c>
      <c r="T35" s="152">
        <v>72</v>
      </c>
      <c r="U35" s="152">
        <v>55</v>
      </c>
      <c r="V35" s="152">
        <v>35</v>
      </c>
      <c r="W35" s="152">
        <v>12</v>
      </c>
      <c r="X35" s="152">
        <v>1</v>
      </c>
      <c r="Y35" s="553" t="s">
        <v>706</v>
      </c>
      <c r="Z35" s="205">
        <f>SUM(R35:Y35)</f>
        <v>400</v>
      </c>
      <c r="AA35" s="148"/>
    </row>
    <row r="36" spans="1:27" s="149" customFormat="1" ht="14.25" customHeight="1">
      <c r="A36" s="160" t="s">
        <v>376</v>
      </c>
      <c r="B36" s="199">
        <f>SUM(F36+Q36+Z36)</f>
        <v>1722</v>
      </c>
      <c r="C36" s="153">
        <v>46</v>
      </c>
      <c r="D36" s="153">
        <v>64</v>
      </c>
      <c r="E36" s="153">
        <v>70</v>
      </c>
      <c r="F36" s="199">
        <f>SUM(C36:E36)</f>
        <v>180</v>
      </c>
      <c r="G36" s="153">
        <v>70</v>
      </c>
      <c r="H36" s="153">
        <v>74</v>
      </c>
      <c r="I36" s="153">
        <v>73</v>
      </c>
      <c r="J36" s="153">
        <v>92</v>
      </c>
      <c r="K36" s="153">
        <v>97</v>
      </c>
      <c r="L36" s="166">
        <v>99</v>
      </c>
      <c r="M36" s="167">
        <v>94</v>
      </c>
      <c r="N36" s="153">
        <v>111</v>
      </c>
      <c r="O36" s="153">
        <v>153</v>
      </c>
      <c r="P36" s="153">
        <v>172</v>
      </c>
      <c r="Q36" s="199">
        <f>SUM(G36:P36)</f>
        <v>1035</v>
      </c>
      <c r="R36" s="153">
        <v>107</v>
      </c>
      <c r="S36" s="153">
        <v>93</v>
      </c>
      <c r="T36" s="153">
        <v>90</v>
      </c>
      <c r="U36" s="153">
        <v>85</v>
      </c>
      <c r="V36" s="153">
        <v>82</v>
      </c>
      <c r="W36" s="153">
        <v>33</v>
      </c>
      <c r="X36" s="153">
        <v>17</v>
      </c>
      <c r="Y36" s="554" t="s">
        <v>706</v>
      </c>
      <c r="Z36" s="205">
        <f>SUM(R36:Y36)</f>
        <v>507</v>
      </c>
      <c r="AA36" s="148"/>
    </row>
    <row r="37" spans="1:27" s="149" customFormat="1" ht="14.25" customHeight="1">
      <c r="A37" s="158" t="s">
        <v>387</v>
      </c>
      <c r="B37" s="194">
        <f>SUM(B38:B39)</f>
        <v>4686</v>
      </c>
      <c r="C37" s="150">
        <f aca="true" t="shared" si="13" ref="C37:Z37">SUM(C38:C39)</f>
        <v>128</v>
      </c>
      <c r="D37" s="150">
        <f t="shared" si="13"/>
        <v>160</v>
      </c>
      <c r="E37" s="150">
        <f t="shared" si="13"/>
        <v>215</v>
      </c>
      <c r="F37" s="194">
        <f t="shared" si="13"/>
        <v>503</v>
      </c>
      <c r="G37" s="150">
        <f t="shared" si="13"/>
        <v>231</v>
      </c>
      <c r="H37" s="150">
        <f t="shared" si="13"/>
        <v>222</v>
      </c>
      <c r="I37" s="150">
        <f t="shared" si="13"/>
        <v>204</v>
      </c>
      <c r="J37" s="150">
        <f t="shared" si="13"/>
        <v>207</v>
      </c>
      <c r="K37" s="150">
        <f t="shared" si="13"/>
        <v>288</v>
      </c>
      <c r="L37" s="162">
        <f t="shared" si="13"/>
        <v>305</v>
      </c>
      <c r="M37" s="163">
        <f t="shared" si="13"/>
        <v>279</v>
      </c>
      <c r="N37" s="150">
        <f t="shared" si="13"/>
        <v>270</v>
      </c>
      <c r="O37" s="150">
        <f t="shared" si="13"/>
        <v>370</v>
      </c>
      <c r="P37" s="150">
        <f t="shared" si="13"/>
        <v>484</v>
      </c>
      <c r="Q37" s="194">
        <f t="shared" si="13"/>
        <v>2860</v>
      </c>
      <c r="R37" s="150">
        <f t="shared" si="13"/>
        <v>316</v>
      </c>
      <c r="S37" s="150">
        <f t="shared" si="13"/>
        <v>288</v>
      </c>
      <c r="T37" s="150">
        <f t="shared" si="13"/>
        <v>252</v>
      </c>
      <c r="U37" s="150">
        <f t="shared" si="13"/>
        <v>219</v>
      </c>
      <c r="V37" s="150">
        <f t="shared" si="13"/>
        <v>162</v>
      </c>
      <c r="W37" s="150">
        <f t="shared" si="13"/>
        <v>69</v>
      </c>
      <c r="X37" s="150">
        <f t="shared" si="13"/>
        <v>16</v>
      </c>
      <c r="Y37" s="150">
        <f t="shared" si="13"/>
        <v>1</v>
      </c>
      <c r="Z37" s="196">
        <f t="shared" si="13"/>
        <v>1323</v>
      </c>
      <c r="AA37" s="148"/>
    </row>
    <row r="38" spans="1:27" s="149" customFormat="1" ht="14.25" customHeight="1">
      <c r="A38" s="159" t="s">
        <v>375</v>
      </c>
      <c r="B38" s="199">
        <f>SUM(F38+Q38+Z38)</f>
        <v>2354</v>
      </c>
      <c r="C38" s="152">
        <v>73</v>
      </c>
      <c r="D38" s="152">
        <v>89</v>
      </c>
      <c r="E38" s="152">
        <v>120</v>
      </c>
      <c r="F38" s="199">
        <f>SUM(C38:E38)</f>
        <v>282</v>
      </c>
      <c r="G38" s="152">
        <v>130</v>
      </c>
      <c r="H38" s="152">
        <v>120</v>
      </c>
      <c r="I38" s="152">
        <v>110</v>
      </c>
      <c r="J38" s="152">
        <v>98</v>
      </c>
      <c r="K38" s="152">
        <v>145</v>
      </c>
      <c r="L38" s="164">
        <v>158</v>
      </c>
      <c r="M38" s="165">
        <v>159</v>
      </c>
      <c r="N38" s="152">
        <v>140</v>
      </c>
      <c r="O38" s="152">
        <v>181</v>
      </c>
      <c r="P38" s="152">
        <v>253</v>
      </c>
      <c r="Q38" s="199">
        <f>SUM(G38:P38)</f>
        <v>1494</v>
      </c>
      <c r="R38" s="152">
        <v>163</v>
      </c>
      <c r="S38" s="152">
        <v>139</v>
      </c>
      <c r="T38" s="152">
        <v>115</v>
      </c>
      <c r="U38" s="152">
        <v>81</v>
      </c>
      <c r="V38" s="152">
        <v>53</v>
      </c>
      <c r="W38" s="152">
        <v>23</v>
      </c>
      <c r="X38" s="152">
        <v>4</v>
      </c>
      <c r="Y38" s="553" t="s">
        <v>707</v>
      </c>
      <c r="Z38" s="205">
        <f>SUM(R38:Y38)</f>
        <v>578</v>
      </c>
      <c r="AA38" s="148"/>
    </row>
    <row r="39" spans="1:27" s="149" customFormat="1" ht="14.25" customHeight="1">
      <c r="A39" s="160" t="s">
        <v>376</v>
      </c>
      <c r="B39" s="199">
        <f>SUM(F39+Q39+Z39)</f>
        <v>2332</v>
      </c>
      <c r="C39" s="153">
        <v>55</v>
      </c>
      <c r="D39" s="153">
        <v>71</v>
      </c>
      <c r="E39" s="153">
        <v>95</v>
      </c>
      <c r="F39" s="199">
        <f>SUM(C39:E39)</f>
        <v>221</v>
      </c>
      <c r="G39" s="153">
        <v>101</v>
      </c>
      <c r="H39" s="153">
        <v>102</v>
      </c>
      <c r="I39" s="153">
        <v>94</v>
      </c>
      <c r="J39" s="153">
        <v>109</v>
      </c>
      <c r="K39" s="153">
        <v>143</v>
      </c>
      <c r="L39" s="166">
        <v>147</v>
      </c>
      <c r="M39" s="167">
        <v>120</v>
      </c>
      <c r="N39" s="153">
        <v>130</v>
      </c>
      <c r="O39" s="153">
        <v>189</v>
      </c>
      <c r="P39" s="153">
        <v>231</v>
      </c>
      <c r="Q39" s="199">
        <f>SUM(G39:P39)</f>
        <v>1366</v>
      </c>
      <c r="R39" s="153">
        <v>153</v>
      </c>
      <c r="S39" s="153">
        <v>149</v>
      </c>
      <c r="T39" s="153">
        <v>137</v>
      </c>
      <c r="U39" s="153">
        <v>138</v>
      </c>
      <c r="V39" s="153">
        <v>109</v>
      </c>
      <c r="W39" s="153">
        <v>46</v>
      </c>
      <c r="X39" s="153">
        <v>12</v>
      </c>
      <c r="Y39" s="153">
        <v>1</v>
      </c>
      <c r="Z39" s="205">
        <f>SUM(R39:Y39)</f>
        <v>745</v>
      </c>
      <c r="AA39" s="148"/>
    </row>
    <row r="40" spans="1:27" s="149" customFormat="1" ht="14.25" customHeight="1">
      <c r="A40" s="158" t="s">
        <v>388</v>
      </c>
      <c r="B40" s="194">
        <f>SUM(B41:B42)</f>
        <v>3461</v>
      </c>
      <c r="C40" s="150">
        <f aca="true" t="shared" si="14" ref="C40:Z40">SUM(C41:C42)</f>
        <v>82</v>
      </c>
      <c r="D40" s="150">
        <f t="shared" si="14"/>
        <v>130</v>
      </c>
      <c r="E40" s="150">
        <f t="shared" si="14"/>
        <v>145</v>
      </c>
      <c r="F40" s="194">
        <f t="shared" si="14"/>
        <v>357</v>
      </c>
      <c r="G40" s="150">
        <f t="shared" si="14"/>
        <v>198</v>
      </c>
      <c r="H40" s="150">
        <f t="shared" si="14"/>
        <v>208</v>
      </c>
      <c r="I40" s="150">
        <f t="shared" si="14"/>
        <v>186</v>
      </c>
      <c r="J40" s="150">
        <f t="shared" si="14"/>
        <v>145</v>
      </c>
      <c r="K40" s="150">
        <f t="shared" si="14"/>
        <v>208</v>
      </c>
      <c r="L40" s="162">
        <f t="shared" si="14"/>
        <v>188</v>
      </c>
      <c r="M40" s="163">
        <f t="shared" si="14"/>
        <v>185</v>
      </c>
      <c r="N40" s="150">
        <f t="shared" si="14"/>
        <v>236</v>
      </c>
      <c r="O40" s="150">
        <f t="shared" si="14"/>
        <v>296</v>
      </c>
      <c r="P40" s="150">
        <f t="shared" si="14"/>
        <v>314</v>
      </c>
      <c r="Q40" s="194">
        <f t="shared" si="14"/>
        <v>2164</v>
      </c>
      <c r="R40" s="150">
        <f t="shared" si="14"/>
        <v>210</v>
      </c>
      <c r="S40" s="150">
        <f t="shared" si="14"/>
        <v>203</v>
      </c>
      <c r="T40" s="150">
        <f t="shared" si="14"/>
        <v>174</v>
      </c>
      <c r="U40" s="150">
        <f t="shared" si="14"/>
        <v>184</v>
      </c>
      <c r="V40" s="150">
        <f t="shared" si="14"/>
        <v>121</v>
      </c>
      <c r="W40" s="150">
        <f t="shared" si="14"/>
        <v>40</v>
      </c>
      <c r="X40" s="150">
        <f t="shared" si="14"/>
        <v>7</v>
      </c>
      <c r="Y40" s="150">
        <f t="shared" si="14"/>
        <v>1</v>
      </c>
      <c r="Z40" s="196">
        <f t="shared" si="14"/>
        <v>940</v>
      </c>
      <c r="AA40" s="148"/>
    </row>
    <row r="41" spans="1:27" s="149" customFormat="1" ht="14.25" customHeight="1">
      <c r="A41" s="159" t="s">
        <v>375</v>
      </c>
      <c r="B41" s="199">
        <f>SUM(F41+Q41+Z41)</f>
        <v>1719</v>
      </c>
      <c r="C41" s="152">
        <v>42</v>
      </c>
      <c r="D41" s="152">
        <v>66</v>
      </c>
      <c r="E41" s="152">
        <v>80</v>
      </c>
      <c r="F41" s="199">
        <f>SUM(C41:E41)</f>
        <v>188</v>
      </c>
      <c r="G41" s="152">
        <v>100</v>
      </c>
      <c r="H41" s="152">
        <v>114</v>
      </c>
      <c r="I41" s="152">
        <v>104</v>
      </c>
      <c r="J41" s="152">
        <v>72</v>
      </c>
      <c r="K41" s="152">
        <v>120</v>
      </c>
      <c r="L41" s="164">
        <v>98</v>
      </c>
      <c r="M41" s="165">
        <v>89</v>
      </c>
      <c r="N41" s="152">
        <v>112</v>
      </c>
      <c r="O41" s="152">
        <v>156</v>
      </c>
      <c r="P41" s="152">
        <v>167</v>
      </c>
      <c r="Q41" s="199">
        <f>SUM(G41:P41)</f>
        <v>1132</v>
      </c>
      <c r="R41" s="152">
        <v>103</v>
      </c>
      <c r="S41" s="152">
        <v>101</v>
      </c>
      <c r="T41" s="152">
        <v>72</v>
      </c>
      <c r="U41" s="152">
        <v>75</v>
      </c>
      <c r="V41" s="152">
        <v>39</v>
      </c>
      <c r="W41" s="152">
        <v>8</v>
      </c>
      <c r="X41" s="152">
        <v>1</v>
      </c>
      <c r="Y41" s="553" t="s">
        <v>707</v>
      </c>
      <c r="Z41" s="205">
        <f>SUM(R41:Y41)</f>
        <v>399</v>
      </c>
      <c r="AA41" s="148"/>
    </row>
    <row r="42" spans="1:27" s="149" customFormat="1" ht="14.25" customHeight="1">
      <c r="A42" s="160" t="s">
        <v>376</v>
      </c>
      <c r="B42" s="199">
        <f>SUM(F42+Q42+Z42)</f>
        <v>1742</v>
      </c>
      <c r="C42" s="153">
        <v>40</v>
      </c>
      <c r="D42" s="153">
        <v>64</v>
      </c>
      <c r="E42" s="153">
        <v>65</v>
      </c>
      <c r="F42" s="199">
        <f>SUM(C42:E42)</f>
        <v>169</v>
      </c>
      <c r="G42" s="153">
        <v>98</v>
      </c>
      <c r="H42" s="153">
        <v>94</v>
      </c>
      <c r="I42" s="153">
        <v>82</v>
      </c>
      <c r="J42" s="153">
        <v>73</v>
      </c>
      <c r="K42" s="153">
        <v>88</v>
      </c>
      <c r="L42" s="166">
        <v>90</v>
      </c>
      <c r="M42" s="167">
        <v>96</v>
      </c>
      <c r="N42" s="153">
        <v>124</v>
      </c>
      <c r="O42" s="153">
        <v>140</v>
      </c>
      <c r="P42" s="153">
        <v>147</v>
      </c>
      <c r="Q42" s="199">
        <f>SUM(G42:P42)</f>
        <v>1032</v>
      </c>
      <c r="R42" s="153">
        <v>107</v>
      </c>
      <c r="S42" s="153">
        <v>102</v>
      </c>
      <c r="T42" s="153">
        <v>102</v>
      </c>
      <c r="U42" s="153">
        <v>109</v>
      </c>
      <c r="V42" s="153">
        <v>82</v>
      </c>
      <c r="W42" s="153">
        <v>32</v>
      </c>
      <c r="X42" s="153">
        <v>6</v>
      </c>
      <c r="Y42" s="153">
        <v>1</v>
      </c>
      <c r="Z42" s="205">
        <f>SUM(R42:Y42)</f>
        <v>541</v>
      </c>
      <c r="AA42" s="148"/>
    </row>
    <row r="43" spans="1:27" s="149" customFormat="1" ht="14.25" customHeight="1">
      <c r="A43" s="158" t="s">
        <v>389</v>
      </c>
      <c r="B43" s="194">
        <f>SUM(B44:B45)</f>
        <v>1770</v>
      </c>
      <c r="C43" s="150">
        <f aca="true" t="shared" si="15" ref="C43:Z43">SUM(C44:C45)</f>
        <v>39</v>
      </c>
      <c r="D43" s="150">
        <f t="shared" si="15"/>
        <v>57</v>
      </c>
      <c r="E43" s="150">
        <f t="shared" si="15"/>
        <v>52</v>
      </c>
      <c r="F43" s="194">
        <f t="shared" si="15"/>
        <v>148</v>
      </c>
      <c r="G43" s="150">
        <f t="shared" si="15"/>
        <v>87</v>
      </c>
      <c r="H43" s="150">
        <f t="shared" si="15"/>
        <v>97</v>
      </c>
      <c r="I43" s="150">
        <f t="shared" si="15"/>
        <v>85</v>
      </c>
      <c r="J43" s="150">
        <f t="shared" si="15"/>
        <v>72</v>
      </c>
      <c r="K43" s="150">
        <f t="shared" si="15"/>
        <v>63</v>
      </c>
      <c r="L43" s="162">
        <f t="shared" si="15"/>
        <v>80</v>
      </c>
      <c r="M43" s="163">
        <f t="shared" si="15"/>
        <v>86</v>
      </c>
      <c r="N43" s="150">
        <f t="shared" si="15"/>
        <v>122</v>
      </c>
      <c r="O43" s="150">
        <f t="shared" si="15"/>
        <v>163</v>
      </c>
      <c r="P43" s="150">
        <f t="shared" si="15"/>
        <v>170</v>
      </c>
      <c r="Q43" s="194">
        <f t="shared" si="15"/>
        <v>1025</v>
      </c>
      <c r="R43" s="150">
        <f t="shared" si="15"/>
        <v>110</v>
      </c>
      <c r="S43" s="150">
        <f t="shared" si="15"/>
        <v>96</v>
      </c>
      <c r="T43" s="150">
        <f t="shared" si="15"/>
        <v>132</v>
      </c>
      <c r="U43" s="150">
        <f t="shared" si="15"/>
        <v>124</v>
      </c>
      <c r="V43" s="150">
        <f t="shared" si="15"/>
        <v>103</v>
      </c>
      <c r="W43" s="150">
        <f t="shared" si="15"/>
        <v>26</v>
      </c>
      <c r="X43" s="150">
        <f t="shared" si="15"/>
        <v>6</v>
      </c>
      <c r="Y43" s="808" t="s">
        <v>707</v>
      </c>
      <c r="Z43" s="196">
        <f t="shared" si="15"/>
        <v>597</v>
      </c>
      <c r="AA43" s="148"/>
    </row>
    <row r="44" spans="1:27" s="149" customFormat="1" ht="14.25" customHeight="1">
      <c r="A44" s="159" t="s">
        <v>375</v>
      </c>
      <c r="B44" s="199">
        <f>SUM(F44+Q44+Z44)</f>
        <v>881</v>
      </c>
      <c r="C44" s="152">
        <v>23</v>
      </c>
      <c r="D44" s="152">
        <v>27</v>
      </c>
      <c r="E44" s="152">
        <v>23</v>
      </c>
      <c r="F44" s="199">
        <f>SUM(C44:E44)</f>
        <v>73</v>
      </c>
      <c r="G44" s="152">
        <v>42</v>
      </c>
      <c r="H44" s="152">
        <v>62</v>
      </c>
      <c r="I44" s="152">
        <v>44</v>
      </c>
      <c r="J44" s="152">
        <v>31</v>
      </c>
      <c r="K44" s="152">
        <v>39</v>
      </c>
      <c r="L44" s="164">
        <v>48</v>
      </c>
      <c r="M44" s="165">
        <v>42</v>
      </c>
      <c r="N44" s="152">
        <v>58</v>
      </c>
      <c r="O44" s="152">
        <v>89</v>
      </c>
      <c r="P44" s="152">
        <v>104</v>
      </c>
      <c r="Q44" s="199">
        <f>SUM(G44:P44)</f>
        <v>559</v>
      </c>
      <c r="R44" s="152">
        <v>54</v>
      </c>
      <c r="S44" s="152">
        <v>40</v>
      </c>
      <c r="T44" s="152">
        <v>68</v>
      </c>
      <c r="U44" s="152">
        <v>46</v>
      </c>
      <c r="V44" s="152">
        <v>33</v>
      </c>
      <c r="W44" s="152">
        <v>7</v>
      </c>
      <c r="X44" s="152">
        <v>1</v>
      </c>
      <c r="Y44" s="553" t="s">
        <v>707</v>
      </c>
      <c r="Z44" s="205">
        <f>SUM(R44:Y44)</f>
        <v>249</v>
      </c>
      <c r="AA44" s="148"/>
    </row>
    <row r="45" spans="1:27" s="149" customFormat="1" ht="14.25" customHeight="1">
      <c r="A45" s="160" t="s">
        <v>376</v>
      </c>
      <c r="B45" s="199">
        <f>SUM(F45+Q45+Z45)</f>
        <v>889</v>
      </c>
      <c r="C45" s="153">
        <v>16</v>
      </c>
      <c r="D45" s="153">
        <v>30</v>
      </c>
      <c r="E45" s="153">
        <v>29</v>
      </c>
      <c r="F45" s="199">
        <f>SUM(C45:E45)</f>
        <v>75</v>
      </c>
      <c r="G45" s="153">
        <v>45</v>
      </c>
      <c r="H45" s="153">
        <v>35</v>
      </c>
      <c r="I45" s="153">
        <v>41</v>
      </c>
      <c r="J45" s="153">
        <v>41</v>
      </c>
      <c r="K45" s="153">
        <v>24</v>
      </c>
      <c r="L45" s="166">
        <v>32</v>
      </c>
      <c r="M45" s="167">
        <v>44</v>
      </c>
      <c r="N45" s="153">
        <v>64</v>
      </c>
      <c r="O45" s="153">
        <v>74</v>
      </c>
      <c r="P45" s="153">
        <v>66</v>
      </c>
      <c r="Q45" s="202">
        <f>SUM(G45:P45)</f>
        <v>466</v>
      </c>
      <c r="R45" s="153">
        <v>56</v>
      </c>
      <c r="S45" s="153">
        <v>56</v>
      </c>
      <c r="T45" s="153">
        <v>64</v>
      </c>
      <c r="U45" s="153">
        <v>78</v>
      </c>
      <c r="V45" s="153">
        <v>70</v>
      </c>
      <c r="W45" s="153">
        <v>19</v>
      </c>
      <c r="X45" s="153">
        <v>5</v>
      </c>
      <c r="Y45" s="554" t="s">
        <v>707</v>
      </c>
      <c r="Z45" s="205">
        <f>SUM(R45:Y45)</f>
        <v>348</v>
      </c>
      <c r="AA45" s="148"/>
    </row>
    <row r="46" spans="1:27" s="149" customFormat="1" ht="14.25" customHeight="1">
      <c r="A46" s="158" t="s">
        <v>390</v>
      </c>
      <c r="B46" s="194">
        <f>SUM(B47:B48)</f>
        <v>1396</v>
      </c>
      <c r="C46" s="150">
        <f aca="true" t="shared" si="16" ref="C46:Z46">SUM(C47:C48)</f>
        <v>30</v>
      </c>
      <c r="D46" s="150">
        <f t="shared" si="16"/>
        <v>29</v>
      </c>
      <c r="E46" s="150">
        <f t="shared" si="16"/>
        <v>47</v>
      </c>
      <c r="F46" s="194">
        <f t="shared" si="16"/>
        <v>106</v>
      </c>
      <c r="G46" s="150">
        <f t="shared" si="16"/>
        <v>74</v>
      </c>
      <c r="H46" s="150">
        <f t="shared" si="16"/>
        <v>55</v>
      </c>
      <c r="I46" s="150">
        <f t="shared" si="16"/>
        <v>71</v>
      </c>
      <c r="J46" s="150">
        <f t="shared" si="16"/>
        <v>52</v>
      </c>
      <c r="K46" s="150">
        <f t="shared" si="16"/>
        <v>62</v>
      </c>
      <c r="L46" s="162">
        <f t="shared" si="16"/>
        <v>73</v>
      </c>
      <c r="M46" s="163">
        <f t="shared" si="16"/>
        <v>73</v>
      </c>
      <c r="N46" s="150">
        <f t="shared" si="16"/>
        <v>88</v>
      </c>
      <c r="O46" s="150">
        <f t="shared" si="16"/>
        <v>124</v>
      </c>
      <c r="P46" s="150">
        <f t="shared" si="16"/>
        <v>134</v>
      </c>
      <c r="Q46" s="194">
        <f t="shared" si="16"/>
        <v>806</v>
      </c>
      <c r="R46" s="150">
        <f t="shared" si="16"/>
        <v>92</v>
      </c>
      <c r="S46" s="150">
        <f t="shared" si="16"/>
        <v>92</v>
      </c>
      <c r="T46" s="150">
        <f t="shared" si="16"/>
        <v>105</v>
      </c>
      <c r="U46" s="150">
        <f t="shared" si="16"/>
        <v>96</v>
      </c>
      <c r="V46" s="150">
        <f t="shared" si="16"/>
        <v>71</v>
      </c>
      <c r="W46" s="150">
        <f t="shared" si="16"/>
        <v>18</v>
      </c>
      <c r="X46" s="150">
        <f t="shared" si="16"/>
        <v>9</v>
      </c>
      <c r="Y46" s="150">
        <f t="shared" si="16"/>
        <v>1</v>
      </c>
      <c r="Z46" s="196">
        <f t="shared" si="16"/>
        <v>484</v>
      </c>
      <c r="AA46" s="148"/>
    </row>
    <row r="47" spans="1:27" s="149" customFormat="1" ht="14.25" customHeight="1">
      <c r="A47" s="159" t="s">
        <v>375</v>
      </c>
      <c r="B47" s="199">
        <f>SUM(F47+Q47+Z47)</f>
        <v>710</v>
      </c>
      <c r="C47" s="152">
        <v>12</v>
      </c>
      <c r="D47" s="152">
        <v>15</v>
      </c>
      <c r="E47" s="152">
        <v>28</v>
      </c>
      <c r="F47" s="199">
        <f>SUM(C47:E47)</f>
        <v>55</v>
      </c>
      <c r="G47" s="152">
        <v>44</v>
      </c>
      <c r="H47" s="152">
        <v>29</v>
      </c>
      <c r="I47" s="152">
        <v>34</v>
      </c>
      <c r="J47" s="152">
        <v>30</v>
      </c>
      <c r="K47" s="152">
        <v>42</v>
      </c>
      <c r="L47" s="164">
        <v>37</v>
      </c>
      <c r="M47" s="165">
        <v>38</v>
      </c>
      <c r="N47" s="152">
        <v>43</v>
      </c>
      <c r="O47" s="152">
        <v>71</v>
      </c>
      <c r="P47" s="152">
        <v>72</v>
      </c>
      <c r="Q47" s="199">
        <f>SUM(G47:P47)</f>
        <v>440</v>
      </c>
      <c r="R47" s="152">
        <v>45</v>
      </c>
      <c r="S47" s="152">
        <v>43</v>
      </c>
      <c r="T47" s="152">
        <v>55</v>
      </c>
      <c r="U47" s="152">
        <v>40</v>
      </c>
      <c r="V47" s="152">
        <v>26</v>
      </c>
      <c r="W47" s="152">
        <v>2</v>
      </c>
      <c r="X47" s="152">
        <v>4</v>
      </c>
      <c r="Y47" s="553" t="s">
        <v>707</v>
      </c>
      <c r="Z47" s="205">
        <f>SUM(R47:Y47)</f>
        <v>215</v>
      </c>
      <c r="AA47" s="148"/>
    </row>
    <row r="48" spans="1:27" s="149" customFormat="1" ht="14.25" customHeight="1">
      <c r="A48" s="160" t="s">
        <v>376</v>
      </c>
      <c r="B48" s="199">
        <f>SUM(F48+Q48+Z48)</f>
        <v>686</v>
      </c>
      <c r="C48" s="153">
        <v>18</v>
      </c>
      <c r="D48" s="153">
        <v>14</v>
      </c>
      <c r="E48" s="153">
        <v>19</v>
      </c>
      <c r="F48" s="199">
        <f>SUM(C48:E48)</f>
        <v>51</v>
      </c>
      <c r="G48" s="153">
        <v>30</v>
      </c>
      <c r="H48" s="153">
        <v>26</v>
      </c>
      <c r="I48" s="153">
        <v>37</v>
      </c>
      <c r="J48" s="153">
        <v>22</v>
      </c>
      <c r="K48" s="153">
        <v>20</v>
      </c>
      <c r="L48" s="166">
        <v>36</v>
      </c>
      <c r="M48" s="167">
        <v>35</v>
      </c>
      <c r="N48" s="153">
        <v>45</v>
      </c>
      <c r="O48" s="153">
        <v>53</v>
      </c>
      <c r="P48" s="153">
        <v>62</v>
      </c>
      <c r="Q48" s="199">
        <f>SUM(G48:P48)</f>
        <v>366</v>
      </c>
      <c r="R48" s="153">
        <v>47</v>
      </c>
      <c r="S48" s="153">
        <v>49</v>
      </c>
      <c r="T48" s="153">
        <v>50</v>
      </c>
      <c r="U48" s="153">
        <v>56</v>
      </c>
      <c r="V48" s="153">
        <v>45</v>
      </c>
      <c r="W48" s="153">
        <v>16</v>
      </c>
      <c r="X48" s="153">
        <v>5</v>
      </c>
      <c r="Y48" s="153">
        <v>1</v>
      </c>
      <c r="Z48" s="205">
        <f>SUM(R48:Y48)</f>
        <v>269</v>
      </c>
      <c r="AA48" s="148"/>
    </row>
    <row r="49" spans="1:27" s="149" customFormat="1" ht="14.25" customHeight="1">
      <c r="A49" s="158" t="s">
        <v>391</v>
      </c>
      <c r="B49" s="194">
        <f>SUM(B50:B51)</f>
        <v>2906</v>
      </c>
      <c r="C49" s="150">
        <f aca="true" t="shared" si="17" ref="C49:Z49">SUM(C50:C51)</f>
        <v>64</v>
      </c>
      <c r="D49" s="150">
        <f t="shared" si="17"/>
        <v>125</v>
      </c>
      <c r="E49" s="150">
        <f t="shared" si="17"/>
        <v>137</v>
      </c>
      <c r="F49" s="194">
        <f t="shared" si="17"/>
        <v>326</v>
      </c>
      <c r="G49" s="150">
        <f t="shared" si="17"/>
        <v>141</v>
      </c>
      <c r="H49" s="150">
        <f t="shared" si="17"/>
        <v>164</v>
      </c>
      <c r="I49" s="150">
        <f t="shared" si="17"/>
        <v>153</v>
      </c>
      <c r="J49" s="150">
        <f t="shared" si="17"/>
        <v>171</v>
      </c>
      <c r="K49" s="150">
        <f t="shared" si="17"/>
        <v>165</v>
      </c>
      <c r="L49" s="162">
        <f t="shared" si="17"/>
        <v>150</v>
      </c>
      <c r="M49" s="163">
        <f t="shared" si="17"/>
        <v>159</v>
      </c>
      <c r="N49" s="150">
        <f t="shared" si="17"/>
        <v>234</v>
      </c>
      <c r="O49" s="150">
        <f t="shared" si="17"/>
        <v>274</v>
      </c>
      <c r="P49" s="150">
        <f t="shared" si="17"/>
        <v>274</v>
      </c>
      <c r="Q49" s="194">
        <f t="shared" si="17"/>
        <v>1885</v>
      </c>
      <c r="R49" s="150">
        <f t="shared" si="17"/>
        <v>151</v>
      </c>
      <c r="S49" s="150">
        <f t="shared" si="17"/>
        <v>126</v>
      </c>
      <c r="T49" s="150">
        <f t="shared" si="17"/>
        <v>129</v>
      </c>
      <c r="U49" s="150">
        <f t="shared" si="17"/>
        <v>145</v>
      </c>
      <c r="V49" s="150">
        <f t="shared" si="17"/>
        <v>94</v>
      </c>
      <c r="W49" s="150">
        <f t="shared" si="17"/>
        <v>37</v>
      </c>
      <c r="X49" s="150">
        <f t="shared" si="17"/>
        <v>12</v>
      </c>
      <c r="Y49" s="150">
        <f t="shared" si="17"/>
        <v>1</v>
      </c>
      <c r="Z49" s="196">
        <f t="shared" si="17"/>
        <v>695</v>
      </c>
      <c r="AA49" s="148"/>
    </row>
    <row r="50" spans="1:27" s="149" customFormat="1" ht="14.25" customHeight="1">
      <c r="A50" s="159" t="s">
        <v>375</v>
      </c>
      <c r="B50" s="199">
        <f>SUM(F50+Q50+Z50)</f>
        <v>1480</v>
      </c>
      <c r="C50" s="152">
        <v>41</v>
      </c>
      <c r="D50" s="152">
        <v>62</v>
      </c>
      <c r="E50" s="152">
        <v>62</v>
      </c>
      <c r="F50" s="199">
        <f>SUM(C50:E50)</f>
        <v>165</v>
      </c>
      <c r="G50" s="152">
        <v>76</v>
      </c>
      <c r="H50" s="152">
        <v>97</v>
      </c>
      <c r="I50" s="152">
        <v>84</v>
      </c>
      <c r="J50" s="152">
        <v>89</v>
      </c>
      <c r="K50" s="152">
        <v>85</v>
      </c>
      <c r="L50" s="164">
        <v>75</v>
      </c>
      <c r="M50" s="165">
        <v>76</v>
      </c>
      <c r="N50" s="152">
        <v>124</v>
      </c>
      <c r="O50" s="152">
        <v>149</v>
      </c>
      <c r="P50" s="152">
        <v>151</v>
      </c>
      <c r="Q50" s="199">
        <f>SUM(G50:P50)</f>
        <v>1006</v>
      </c>
      <c r="R50" s="152">
        <v>88</v>
      </c>
      <c r="S50" s="152">
        <v>60</v>
      </c>
      <c r="T50" s="152">
        <v>61</v>
      </c>
      <c r="U50" s="152">
        <v>56</v>
      </c>
      <c r="V50" s="152">
        <v>36</v>
      </c>
      <c r="W50" s="152">
        <v>5</v>
      </c>
      <c r="X50" s="152">
        <v>2</v>
      </c>
      <c r="Y50" s="152">
        <v>1</v>
      </c>
      <c r="Z50" s="205">
        <f>SUM(R50:Y50)</f>
        <v>309</v>
      </c>
      <c r="AA50" s="148"/>
    </row>
    <row r="51" spans="1:27" s="149" customFormat="1" ht="14.25" customHeight="1">
      <c r="A51" s="160" t="s">
        <v>376</v>
      </c>
      <c r="B51" s="202">
        <f>SUM(F51+Q51+Z51)</f>
        <v>1426</v>
      </c>
      <c r="C51" s="153">
        <v>23</v>
      </c>
      <c r="D51" s="153">
        <v>63</v>
      </c>
      <c r="E51" s="153">
        <v>75</v>
      </c>
      <c r="F51" s="202">
        <f>SUM(C51:E51)</f>
        <v>161</v>
      </c>
      <c r="G51" s="153">
        <v>65</v>
      </c>
      <c r="H51" s="153">
        <v>67</v>
      </c>
      <c r="I51" s="153">
        <v>69</v>
      </c>
      <c r="J51" s="153">
        <v>82</v>
      </c>
      <c r="K51" s="153">
        <v>80</v>
      </c>
      <c r="L51" s="166">
        <v>75</v>
      </c>
      <c r="M51" s="167">
        <v>83</v>
      </c>
      <c r="N51" s="153">
        <v>110</v>
      </c>
      <c r="O51" s="153">
        <v>125</v>
      </c>
      <c r="P51" s="153">
        <v>123</v>
      </c>
      <c r="Q51" s="202">
        <f>SUM(G51:P51)</f>
        <v>879</v>
      </c>
      <c r="R51" s="153">
        <v>63</v>
      </c>
      <c r="S51" s="153">
        <v>66</v>
      </c>
      <c r="T51" s="153">
        <v>68</v>
      </c>
      <c r="U51" s="153">
        <v>89</v>
      </c>
      <c r="V51" s="153">
        <v>58</v>
      </c>
      <c r="W51" s="153">
        <v>32</v>
      </c>
      <c r="X51" s="153">
        <v>10</v>
      </c>
      <c r="Y51" s="554" t="s">
        <v>707</v>
      </c>
      <c r="Z51" s="206">
        <f>SUM(R51:Y51)</f>
        <v>386</v>
      </c>
      <c r="AA51" s="148"/>
    </row>
    <row r="52" ht="10.5">
      <c r="A52" s="149"/>
    </row>
    <row r="53" ht="10.5">
      <c r="A53" s="149"/>
    </row>
    <row r="54" ht="10.5">
      <c r="A54" s="149"/>
    </row>
    <row r="55" ht="10.5">
      <c r="A55" s="149"/>
    </row>
    <row r="56" ht="10.5">
      <c r="A56" s="149"/>
    </row>
    <row r="57" ht="10.5">
      <c r="A57" s="149"/>
    </row>
    <row r="58" ht="10.5">
      <c r="A58" s="149"/>
    </row>
    <row r="59" ht="10.5">
      <c r="A59" s="149"/>
    </row>
    <row r="60" ht="10.5">
      <c r="A60" s="149"/>
    </row>
    <row r="61" ht="10.5">
      <c r="A61" s="149"/>
    </row>
    <row r="62" ht="10.5">
      <c r="A62" s="149"/>
    </row>
    <row r="63" ht="10.5">
      <c r="A63" s="149"/>
    </row>
    <row r="64" ht="10.5">
      <c r="A64" s="149"/>
    </row>
    <row r="65" ht="10.5">
      <c r="A65" s="149"/>
    </row>
    <row r="66" ht="10.5">
      <c r="A66" s="149"/>
    </row>
    <row r="67" ht="10.5">
      <c r="A67" s="149"/>
    </row>
    <row r="68" ht="10.5">
      <c r="A68" s="149"/>
    </row>
    <row r="69" ht="10.5">
      <c r="A69" s="149"/>
    </row>
    <row r="70" ht="10.5">
      <c r="A70" s="149"/>
    </row>
    <row r="71" ht="10.5">
      <c r="A71" s="149"/>
    </row>
    <row r="72" ht="10.5">
      <c r="A72" s="149"/>
    </row>
    <row r="73" ht="10.5">
      <c r="A73" s="149"/>
    </row>
    <row r="74" ht="10.5">
      <c r="A74" s="149"/>
    </row>
    <row r="75" ht="10.5">
      <c r="A75" s="149"/>
    </row>
    <row r="76" ht="10.5">
      <c r="A76" s="149"/>
    </row>
    <row r="77" ht="10.5">
      <c r="A77" s="149"/>
    </row>
    <row r="78" ht="10.5">
      <c r="A78" s="149"/>
    </row>
    <row r="79" ht="10.5">
      <c r="A79" s="149"/>
    </row>
    <row r="80" ht="10.5">
      <c r="A80" s="149"/>
    </row>
    <row r="81" ht="10.5">
      <c r="A81" s="149"/>
    </row>
    <row r="82" ht="10.5">
      <c r="A82" s="149"/>
    </row>
    <row r="83" ht="10.5">
      <c r="A83" s="149"/>
    </row>
    <row r="84" ht="10.5">
      <c r="A84" s="149"/>
    </row>
    <row r="85" ht="10.5">
      <c r="A85" s="149"/>
    </row>
    <row r="86" ht="10.5">
      <c r="A86" s="149"/>
    </row>
    <row r="87" ht="10.5">
      <c r="A87" s="149"/>
    </row>
    <row r="88" ht="10.5">
      <c r="A88" s="149"/>
    </row>
    <row r="89" ht="10.5">
      <c r="A89" s="149"/>
    </row>
    <row r="90" ht="10.5">
      <c r="A90" s="149"/>
    </row>
    <row r="91" ht="10.5">
      <c r="A91" s="149"/>
    </row>
    <row r="92" ht="10.5">
      <c r="A92" s="149"/>
    </row>
    <row r="93" ht="10.5">
      <c r="A93" s="149"/>
    </row>
    <row r="94" ht="10.5">
      <c r="A94" s="149"/>
    </row>
    <row r="95" ht="10.5">
      <c r="A95" s="149"/>
    </row>
    <row r="96" ht="10.5">
      <c r="A96" s="149"/>
    </row>
    <row r="97" ht="10.5">
      <c r="A97" s="149"/>
    </row>
    <row r="98" ht="10.5">
      <c r="A98" s="149"/>
    </row>
    <row r="99" ht="10.5">
      <c r="A99" s="149"/>
    </row>
    <row r="100" ht="10.5">
      <c r="A100" s="149"/>
    </row>
    <row r="101" ht="10.5">
      <c r="A101" s="149"/>
    </row>
    <row r="102" ht="10.5">
      <c r="A102" s="149"/>
    </row>
    <row r="103" ht="10.5">
      <c r="A103" s="149"/>
    </row>
    <row r="104" ht="10.5">
      <c r="A104" s="149"/>
    </row>
    <row r="105" ht="10.5">
      <c r="A105" s="149"/>
    </row>
    <row r="106" ht="10.5">
      <c r="A106" s="149"/>
    </row>
    <row r="107" ht="10.5">
      <c r="A107" s="149"/>
    </row>
    <row r="108" ht="10.5">
      <c r="A108" s="149"/>
    </row>
    <row r="109" ht="10.5">
      <c r="A109" s="149"/>
    </row>
    <row r="110" ht="10.5">
      <c r="A110" s="149"/>
    </row>
    <row r="111" ht="10.5">
      <c r="A111" s="149"/>
    </row>
    <row r="112" ht="10.5">
      <c r="A112" s="149"/>
    </row>
    <row r="113" ht="10.5">
      <c r="A113" s="149"/>
    </row>
    <row r="114" ht="10.5">
      <c r="A114" s="149"/>
    </row>
  </sheetData>
  <sheetProtection/>
  <mergeCells count="3">
    <mergeCell ref="A1:L1"/>
    <mergeCell ref="O1:R1"/>
    <mergeCell ref="W1:Z1"/>
  </mergeCells>
  <printOptions/>
  <pageMargins left="0.75" right="0.24" top="1" bottom="1" header="0.512" footer="0.512"/>
  <pageSetup fitToHeight="0" fitToWidth="0" horizontalDpi="600" verticalDpi="600" orientation="portrait" paperSize="9" r:id="rId1"/>
  <colBreaks count="1" manualBreakCount="1">
    <brk id="12" max="5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P8" sqref="P8"/>
      <selection pane="topRight" activeCell="P8" sqref="P8"/>
      <selection pane="bottomLeft" activeCell="P8" sqref="P8"/>
      <selection pane="bottomRight" activeCell="A2" sqref="A2"/>
    </sheetView>
  </sheetViews>
  <sheetFormatPr defaultColWidth="11.75390625" defaultRowHeight="13.5"/>
  <cols>
    <col min="1" max="1" width="12.875" style="142" customWidth="1"/>
    <col min="2" max="2" width="8.125" style="204" customWidth="1"/>
    <col min="3" max="16" width="6.625" style="142" customWidth="1"/>
    <col min="17" max="17" width="6.625" style="204" customWidth="1"/>
    <col min="18" max="26" width="6.625" style="142" customWidth="1"/>
    <col min="27" max="16384" width="11.75390625" style="142" customWidth="1"/>
  </cols>
  <sheetData>
    <row r="1" spans="1:27" ht="23.25" customHeight="1">
      <c r="A1" s="795" t="s">
        <v>638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N1" s="154" t="s">
        <v>393</v>
      </c>
      <c r="O1" s="171" t="s">
        <v>623</v>
      </c>
      <c r="P1" s="155"/>
      <c r="Q1" s="203"/>
      <c r="R1" s="155"/>
      <c r="S1" s="156" t="s">
        <v>393</v>
      </c>
      <c r="W1" s="797" t="s">
        <v>622</v>
      </c>
      <c r="X1" s="797"/>
      <c r="Y1" s="797"/>
      <c r="Z1" s="797"/>
      <c r="AA1" s="145"/>
    </row>
    <row r="2" spans="1:27" ht="12.75" customHeight="1">
      <c r="A2" s="620" t="s">
        <v>436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N2" s="154"/>
      <c r="O2" s="171"/>
      <c r="P2" s="155"/>
      <c r="Q2" s="203"/>
      <c r="R2" s="155"/>
      <c r="S2" s="156"/>
      <c r="Z2" s="144"/>
      <c r="AA2" s="145"/>
    </row>
    <row r="3" spans="1:26" s="146" customFormat="1" ht="18.75" customHeight="1">
      <c r="A3" s="191"/>
      <c r="B3" s="447" t="s">
        <v>609</v>
      </c>
      <c r="C3" s="147" t="s">
        <v>190</v>
      </c>
      <c r="D3" s="147" t="s">
        <v>170</v>
      </c>
      <c r="E3" s="147" t="s">
        <v>171</v>
      </c>
      <c r="F3" s="447" t="s">
        <v>372</v>
      </c>
      <c r="G3" s="147" t="s">
        <v>172</v>
      </c>
      <c r="H3" s="147" t="s">
        <v>173</v>
      </c>
      <c r="I3" s="147" t="s">
        <v>174</v>
      </c>
      <c r="J3" s="147" t="s">
        <v>191</v>
      </c>
      <c r="K3" s="147" t="s">
        <v>175</v>
      </c>
      <c r="L3" s="161" t="s">
        <v>176</v>
      </c>
      <c r="M3" s="157" t="s">
        <v>177</v>
      </c>
      <c r="N3" s="209" t="s">
        <v>178</v>
      </c>
      <c r="O3" s="209" t="s">
        <v>179</v>
      </c>
      <c r="P3" s="209" t="s">
        <v>192</v>
      </c>
      <c r="Q3" s="210" t="s">
        <v>404</v>
      </c>
      <c r="R3" s="209" t="s">
        <v>180</v>
      </c>
      <c r="S3" s="209" t="s">
        <v>181</v>
      </c>
      <c r="T3" s="209" t="s">
        <v>182</v>
      </c>
      <c r="U3" s="209" t="s">
        <v>183</v>
      </c>
      <c r="V3" s="209" t="s">
        <v>397</v>
      </c>
      <c r="W3" s="209" t="s">
        <v>398</v>
      </c>
      <c r="X3" s="209" t="s">
        <v>399</v>
      </c>
      <c r="Y3" s="211" t="s">
        <v>373</v>
      </c>
      <c r="Z3" s="212" t="s">
        <v>405</v>
      </c>
    </row>
    <row r="4" spans="1:27" s="473" customFormat="1" ht="14.25" customHeight="1">
      <c r="A4" s="195" t="s">
        <v>374</v>
      </c>
      <c r="B4" s="194">
        <f>F4+Q4+Z4</f>
        <v>100757</v>
      </c>
      <c r="C4" s="194">
        <f>C5+C6</f>
        <v>4154</v>
      </c>
      <c r="D4" s="194">
        <f>D5+D6</f>
        <v>4543</v>
      </c>
      <c r="E4" s="194">
        <f>E5+E6</f>
        <v>5001</v>
      </c>
      <c r="F4" s="194">
        <f>SUM(C4:E4)</f>
        <v>13698</v>
      </c>
      <c r="G4" s="194">
        <f aca="true" t="shared" si="0" ref="G4:P4">G5+G6</f>
        <v>4874</v>
      </c>
      <c r="H4" s="194">
        <f t="shared" si="0"/>
        <v>4490</v>
      </c>
      <c r="I4" s="194">
        <f t="shared" si="0"/>
        <v>5298</v>
      </c>
      <c r="J4" s="194">
        <f t="shared" si="0"/>
        <v>6206</v>
      </c>
      <c r="K4" s="194">
        <f t="shared" si="0"/>
        <v>7326</v>
      </c>
      <c r="L4" s="196">
        <f t="shared" si="0"/>
        <v>6468</v>
      </c>
      <c r="M4" s="197">
        <f t="shared" si="0"/>
        <v>6201</v>
      </c>
      <c r="N4" s="194">
        <f t="shared" si="0"/>
        <v>6733</v>
      </c>
      <c r="O4" s="194">
        <f t="shared" si="0"/>
        <v>7838</v>
      </c>
      <c r="P4" s="194">
        <f t="shared" si="0"/>
        <v>8159</v>
      </c>
      <c r="Q4" s="194">
        <f>SUM(G4:P4)</f>
        <v>63593</v>
      </c>
      <c r="R4" s="194">
        <f aca="true" t="shared" si="1" ref="R4:X4">R5+R6</f>
        <v>6023</v>
      </c>
      <c r="S4" s="194">
        <f t="shared" si="1"/>
        <v>5153</v>
      </c>
      <c r="T4" s="194">
        <f t="shared" si="1"/>
        <v>4774</v>
      </c>
      <c r="U4" s="194">
        <f t="shared" si="1"/>
        <v>4011</v>
      </c>
      <c r="V4" s="194">
        <f t="shared" si="1"/>
        <v>2365</v>
      </c>
      <c r="W4" s="194">
        <f t="shared" si="1"/>
        <v>882</v>
      </c>
      <c r="X4" s="194">
        <f t="shared" si="1"/>
        <v>237</v>
      </c>
      <c r="Y4" s="194">
        <f>SUM(Y5:Y6)</f>
        <v>21</v>
      </c>
      <c r="Z4" s="196">
        <f>SUM(R4:Y4)</f>
        <v>23466</v>
      </c>
      <c r="AA4" s="472"/>
    </row>
    <row r="5" spans="1:27" s="473" customFormat="1" ht="14.25" customHeight="1">
      <c r="A5" s="198" t="s">
        <v>375</v>
      </c>
      <c r="B5" s="199">
        <f aca="true" t="shared" si="2" ref="B5:B51">F5+Q5+Z5</f>
        <v>49612</v>
      </c>
      <c r="C5" s="193">
        <f aca="true" t="shared" si="3" ref="C5:Z6">C8+C11+C14+C17+C20+C23+C26+C29+C32+C35+C38+C41+C44+C47+C50</f>
        <v>2153</v>
      </c>
      <c r="D5" s="193">
        <f t="shared" si="3"/>
        <v>2273</v>
      </c>
      <c r="E5" s="193">
        <f t="shared" si="3"/>
        <v>2559</v>
      </c>
      <c r="F5" s="193">
        <f>F8+F11+F14+F17+F20+F23+F26+F29+F32+F35+F38+F41+F44+F47+F50</f>
        <v>6985</v>
      </c>
      <c r="G5" s="193">
        <f t="shared" si="3"/>
        <v>2528</v>
      </c>
      <c r="H5" s="193">
        <f t="shared" si="3"/>
        <v>2267</v>
      </c>
      <c r="I5" s="193">
        <f t="shared" si="3"/>
        <v>2712</v>
      </c>
      <c r="J5" s="193">
        <f t="shared" si="3"/>
        <v>3200</v>
      </c>
      <c r="K5" s="193">
        <f t="shared" si="3"/>
        <v>3767</v>
      </c>
      <c r="L5" s="200">
        <f t="shared" si="3"/>
        <v>3301</v>
      </c>
      <c r="M5" s="201">
        <f t="shared" si="3"/>
        <v>3139</v>
      </c>
      <c r="N5" s="193">
        <f t="shared" si="3"/>
        <v>3454</v>
      </c>
      <c r="O5" s="193">
        <f t="shared" si="3"/>
        <v>3965</v>
      </c>
      <c r="P5" s="193">
        <f t="shared" si="3"/>
        <v>4204</v>
      </c>
      <c r="Q5" s="193">
        <f t="shared" si="3"/>
        <v>32537</v>
      </c>
      <c r="R5" s="193">
        <f t="shared" si="3"/>
        <v>3002</v>
      </c>
      <c r="S5" s="193">
        <f t="shared" si="3"/>
        <v>2462</v>
      </c>
      <c r="T5" s="193">
        <f t="shared" si="3"/>
        <v>2076</v>
      </c>
      <c r="U5" s="193">
        <f t="shared" si="3"/>
        <v>1523</v>
      </c>
      <c r="V5" s="193">
        <f t="shared" si="3"/>
        <v>752</v>
      </c>
      <c r="W5" s="193">
        <f t="shared" si="3"/>
        <v>230</v>
      </c>
      <c r="X5" s="193">
        <f t="shared" si="3"/>
        <v>44</v>
      </c>
      <c r="Y5" s="193">
        <f t="shared" si="3"/>
        <v>1</v>
      </c>
      <c r="Z5" s="200">
        <f t="shared" si="3"/>
        <v>10090</v>
      </c>
      <c r="AA5" s="472"/>
    </row>
    <row r="6" spans="1:27" s="473" customFormat="1" ht="14.25" customHeight="1">
      <c r="A6" s="198" t="s">
        <v>376</v>
      </c>
      <c r="B6" s="199">
        <f t="shared" si="2"/>
        <v>51145</v>
      </c>
      <c r="C6" s="193">
        <f>C9+C12+C15+C18+C21+C24+C27+C30+C33+C36+C39+C42+C45+C48+C51</f>
        <v>2001</v>
      </c>
      <c r="D6" s="193">
        <f t="shared" si="3"/>
        <v>2270</v>
      </c>
      <c r="E6" s="193">
        <f t="shared" si="3"/>
        <v>2442</v>
      </c>
      <c r="F6" s="193">
        <f>F9+F12+F15+F18+F21+F24+F27+F30+F33+F36+F39+F42+F45+F48+F51</f>
        <v>6713</v>
      </c>
      <c r="G6" s="193">
        <f t="shared" si="3"/>
        <v>2346</v>
      </c>
      <c r="H6" s="193">
        <f t="shared" si="3"/>
        <v>2223</v>
      </c>
      <c r="I6" s="193">
        <f t="shared" si="3"/>
        <v>2586</v>
      </c>
      <c r="J6" s="193">
        <f t="shared" si="3"/>
        <v>3006</v>
      </c>
      <c r="K6" s="193">
        <f t="shared" si="3"/>
        <v>3559</v>
      </c>
      <c r="L6" s="200">
        <f t="shared" si="3"/>
        <v>3167</v>
      </c>
      <c r="M6" s="201">
        <f t="shared" si="3"/>
        <v>3062</v>
      </c>
      <c r="N6" s="193">
        <f t="shared" si="3"/>
        <v>3279</v>
      </c>
      <c r="O6" s="193">
        <f t="shared" si="3"/>
        <v>3873</v>
      </c>
      <c r="P6" s="193">
        <f t="shared" si="3"/>
        <v>3955</v>
      </c>
      <c r="Q6" s="193">
        <f t="shared" si="3"/>
        <v>31056</v>
      </c>
      <c r="R6" s="193">
        <f t="shared" si="3"/>
        <v>3021</v>
      </c>
      <c r="S6" s="193">
        <f t="shared" si="3"/>
        <v>2691</v>
      </c>
      <c r="T6" s="193">
        <f t="shared" si="3"/>
        <v>2698</v>
      </c>
      <c r="U6" s="193">
        <f t="shared" si="3"/>
        <v>2488</v>
      </c>
      <c r="V6" s="193">
        <f t="shared" si="3"/>
        <v>1613</v>
      </c>
      <c r="W6" s="193">
        <f t="shared" si="3"/>
        <v>652</v>
      </c>
      <c r="X6" s="193">
        <f t="shared" si="3"/>
        <v>193</v>
      </c>
      <c r="Y6" s="193">
        <f t="shared" si="3"/>
        <v>20</v>
      </c>
      <c r="Z6" s="200">
        <f t="shared" si="3"/>
        <v>13376</v>
      </c>
      <c r="AA6" s="472"/>
    </row>
    <row r="7" spans="1:27" s="149" customFormat="1" ht="14.25" customHeight="1">
      <c r="A7" s="158" t="s">
        <v>377</v>
      </c>
      <c r="B7" s="194">
        <f t="shared" si="2"/>
        <v>23808</v>
      </c>
      <c r="C7" s="150">
        <f>C8+C9</f>
        <v>931</v>
      </c>
      <c r="D7" s="150">
        <f>D8+D9</f>
        <v>1024</v>
      </c>
      <c r="E7" s="150">
        <f>E8+E9</f>
        <v>1080</v>
      </c>
      <c r="F7" s="194">
        <f aca="true" t="shared" si="4" ref="F7:F51">SUM(C7:E7)</f>
        <v>3035</v>
      </c>
      <c r="G7" s="150">
        <f aca="true" t="shared" si="5" ref="G7:P7">G8+G9</f>
        <v>1054</v>
      </c>
      <c r="H7" s="150">
        <f t="shared" si="5"/>
        <v>969</v>
      </c>
      <c r="I7" s="150">
        <f t="shared" si="5"/>
        <v>1183</v>
      </c>
      <c r="J7" s="150">
        <f t="shared" si="5"/>
        <v>1424</v>
      </c>
      <c r="K7" s="150">
        <f t="shared" si="5"/>
        <v>1778</v>
      </c>
      <c r="L7" s="162">
        <f t="shared" si="5"/>
        <v>1439</v>
      </c>
      <c r="M7" s="163">
        <f t="shared" si="5"/>
        <v>1468</v>
      </c>
      <c r="N7" s="150">
        <f t="shared" si="5"/>
        <v>1513</v>
      </c>
      <c r="O7" s="150">
        <f t="shared" si="5"/>
        <v>1666</v>
      </c>
      <c r="P7" s="150">
        <f t="shared" si="5"/>
        <v>1876</v>
      </c>
      <c r="Q7" s="194">
        <f aca="true" t="shared" si="6" ref="Q7:Q42">SUM(G7:P7)</f>
        <v>14370</v>
      </c>
      <c r="R7" s="150">
        <f aca="true" t="shared" si="7" ref="R7:Y7">R8+R9</f>
        <v>1583</v>
      </c>
      <c r="S7" s="150">
        <f t="shared" si="7"/>
        <v>1378</v>
      </c>
      <c r="T7" s="150">
        <f t="shared" si="7"/>
        <v>1424</v>
      </c>
      <c r="U7" s="150">
        <f t="shared" si="7"/>
        <v>1103</v>
      </c>
      <c r="V7" s="150">
        <f t="shared" si="7"/>
        <v>604</v>
      </c>
      <c r="W7" s="150">
        <f t="shared" si="7"/>
        <v>235</v>
      </c>
      <c r="X7" s="150">
        <f t="shared" si="7"/>
        <v>70</v>
      </c>
      <c r="Y7" s="150">
        <f t="shared" si="7"/>
        <v>6</v>
      </c>
      <c r="Z7" s="196">
        <f aca="true" t="shared" si="8" ref="Z7:Z51">SUM(R7:Y7)</f>
        <v>6403</v>
      </c>
      <c r="AA7" s="148"/>
    </row>
    <row r="8" spans="1:27" s="149" customFormat="1" ht="14.25" customHeight="1">
      <c r="A8" s="159" t="s">
        <v>375</v>
      </c>
      <c r="B8" s="199">
        <f t="shared" si="2"/>
        <v>11441</v>
      </c>
      <c r="C8" s="152">
        <v>477</v>
      </c>
      <c r="D8" s="152">
        <v>510</v>
      </c>
      <c r="E8" s="152">
        <v>530</v>
      </c>
      <c r="F8" s="199">
        <f t="shared" si="4"/>
        <v>1517</v>
      </c>
      <c r="G8" s="152">
        <v>549</v>
      </c>
      <c r="H8" s="152">
        <v>462</v>
      </c>
      <c r="I8" s="152">
        <v>586</v>
      </c>
      <c r="J8" s="152">
        <v>702</v>
      </c>
      <c r="K8" s="152">
        <v>898</v>
      </c>
      <c r="L8" s="164">
        <v>737</v>
      </c>
      <c r="M8" s="165">
        <v>707</v>
      </c>
      <c r="N8" s="152">
        <v>786</v>
      </c>
      <c r="O8" s="152">
        <v>832</v>
      </c>
      <c r="P8" s="152">
        <v>953</v>
      </c>
      <c r="Q8" s="199">
        <f t="shared" si="6"/>
        <v>7212</v>
      </c>
      <c r="R8" s="152">
        <v>782</v>
      </c>
      <c r="S8" s="152">
        <v>613</v>
      </c>
      <c r="T8" s="152">
        <v>592</v>
      </c>
      <c r="U8" s="152">
        <v>432</v>
      </c>
      <c r="V8" s="152">
        <v>208</v>
      </c>
      <c r="W8" s="152">
        <v>70</v>
      </c>
      <c r="X8" s="152">
        <v>15</v>
      </c>
      <c r="Y8" s="152">
        <v>0</v>
      </c>
      <c r="Z8" s="205">
        <f t="shared" si="8"/>
        <v>2712</v>
      </c>
      <c r="AA8" s="148"/>
    </row>
    <row r="9" spans="1:27" s="149" customFormat="1" ht="14.25" customHeight="1">
      <c r="A9" s="160" t="s">
        <v>376</v>
      </c>
      <c r="B9" s="202">
        <f t="shared" si="2"/>
        <v>12367</v>
      </c>
      <c r="C9" s="153">
        <v>454</v>
      </c>
      <c r="D9" s="153">
        <v>514</v>
      </c>
      <c r="E9" s="153">
        <v>550</v>
      </c>
      <c r="F9" s="202">
        <f t="shared" si="4"/>
        <v>1518</v>
      </c>
      <c r="G9" s="153">
        <v>505</v>
      </c>
      <c r="H9" s="153">
        <v>507</v>
      </c>
      <c r="I9" s="153">
        <v>597</v>
      </c>
      <c r="J9" s="153">
        <v>722</v>
      </c>
      <c r="K9" s="153">
        <v>880</v>
      </c>
      <c r="L9" s="166">
        <v>702</v>
      </c>
      <c r="M9" s="167">
        <v>761</v>
      </c>
      <c r="N9" s="153">
        <v>727</v>
      </c>
      <c r="O9" s="153">
        <v>834</v>
      </c>
      <c r="P9" s="153">
        <v>923</v>
      </c>
      <c r="Q9" s="202">
        <f t="shared" si="6"/>
        <v>7158</v>
      </c>
      <c r="R9" s="153">
        <v>801</v>
      </c>
      <c r="S9" s="153">
        <v>765</v>
      </c>
      <c r="T9" s="153">
        <v>832</v>
      </c>
      <c r="U9" s="153">
        <v>671</v>
      </c>
      <c r="V9" s="153">
        <v>396</v>
      </c>
      <c r="W9" s="153">
        <v>165</v>
      </c>
      <c r="X9" s="153">
        <v>55</v>
      </c>
      <c r="Y9" s="153">
        <v>6</v>
      </c>
      <c r="Z9" s="206">
        <f t="shared" si="8"/>
        <v>3691</v>
      </c>
      <c r="AA9" s="148"/>
    </row>
    <row r="10" spans="1:27" s="149" customFormat="1" ht="14.25" customHeight="1">
      <c r="A10" s="159" t="s">
        <v>378</v>
      </c>
      <c r="B10" s="199">
        <f t="shared" si="2"/>
        <v>13997</v>
      </c>
      <c r="C10" s="151">
        <f>C11+C12</f>
        <v>599</v>
      </c>
      <c r="D10" s="151">
        <f>D11+D12</f>
        <v>664</v>
      </c>
      <c r="E10" s="151">
        <f>E11+E12</f>
        <v>713</v>
      </c>
      <c r="F10" s="199">
        <f t="shared" si="4"/>
        <v>1976</v>
      </c>
      <c r="G10" s="151">
        <f aca="true" t="shared" si="9" ref="G10:P10">G11+G12</f>
        <v>716</v>
      </c>
      <c r="H10" s="151">
        <f t="shared" si="9"/>
        <v>651</v>
      </c>
      <c r="I10" s="151">
        <f t="shared" si="9"/>
        <v>732</v>
      </c>
      <c r="J10" s="151">
        <f t="shared" si="9"/>
        <v>905</v>
      </c>
      <c r="K10" s="151">
        <f t="shared" si="9"/>
        <v>1096</v>
      </c>
      <c r="L10" s="168">
        <f t="shared" si="9"/>
        <v>952</v>
      </c>
      <c r="M10" s="169">
        <f t="shared" si="9"/>
        <v>891</v>
      </c>
      <c r="N10" s="151">
        <f t="shared" si="9"/>
        <v>950</v>
      </c>
      <c r="O10" s="151">
        <f t="shared" si="9"/>
        <v>1091</v>
      </c>
      <c r="P10" s="151">
        <f t="shared" si="9"/>
        <v>1107</v>
      </c>
      <c r="Q10" s="199">
        <f t="shared" si="6"/>
        <v>9091</v>
      </c>
      <c r="R10" s="151">
        <f aca="true" t="shared" si="10" ref="R10:Y10">R11+R12</f>
        <v>802</v>
      </c>
      <c r="S10" s="151">
        <f t="shared" si="10"/>
        <v>655</v>
      </c>
      <c r="T10" s="151">
        <f t="shared" si="10"/>
        <v>607</v>
      </c>
      <c r="U10" s="151">
        <f t="shared" si="10"/>
        <v>470</v>
      </c>
      <c r="V10" s="151">
        <f t="shared" si="10"/>
        <v>270</v>
      </c>
      <c r="W10" s="151">
        <f t="shared" si="10"/>
        <v>99</v>
      </c>
      <c r="X10" s="151">
        <f t="shared" si="10"/>
        <v>24</v>
      </c>
      <c r="Y10" s="151">
        <f t="shared" si="10"/>
        <v>3</v>
      </c>
      <c r="Z10" s="205">
        <f t="shared" si="8"/>
        <v>2930</v>
      </c>
      <c r="AA10" s="148"/>
    </row>
    <row r="11" spans="1:27" s="149" customFormat="1" ht="14.25" customHeight="1">
      <c r="A11" s="159" t="s">
        <v>375</v>
      </c>
      <c r="B11" s="199">
        <f t="shared" si="2"/>
        <v>6946</v>
      </c>
      <c r="C11" s="152">
        <v>301</v>
      </c>
      <c r="D11" s="152">
        <v>348</v>
      </c>
      <c r="E11" s="152">
        <v>370</v>
      </c>
      <c r="F11" s="199">
        <f t="shared" si="4"/>
        <v>1019</v>
      </c>
      <c r="G11" s="152">
        <v>360</v>
      </c>
      <c r="H11" s="152">
        <v>329</v>
      </c>
      <c r="I11" s="152">
        <v>378</v>
      </c>
      <c r="J11" s="152">
        <v>482</v>
      </c>
      <c r="K11" s="152">
        <v>563</v>
      </c>
      <c r="L11" s="164">
        <v>487</v>
      </c>
      <c r="M11" s="165">
        <v>452</v>
      </c>
      <c r="N11" s="152">
        <v>512</v>
      </c>
      <c r="O11" s="152">
        <v>560</v>
      </c>
      <c r="P11" s="152">
        <v>554</v>
      </c>
      <c r="Q11" s="199">
        <f t="shared" si="6"/>
        <v>4677</v>
      </c>
      <c r="R11" s="152">
        <v>406</v>
      </c>
      <c r="S11" s="152">
        <v>304</v>
      </c>
      <c r="T11" s="152">
        <v>257</v>
      </c>
      <c r="U11" s="152">
        <v>187</v>
      </c>
      <c r="V11" s="152">
        <v>81</v>
      </c>
      <c r="W11" s="152">
        <v>12</v>
      </c>
      <c r="X11" s="152">
        <v>3</v>
      </c>
      <c r="Y11" s="152">
        <v>0</v>
      </c>
      <c r="Z11" s="205">
        <f t="shared" si="8"/>
        <v>1250</v>
      </c>
      <c r="AA11" s="148"/>
    </row>
    <row r="12" spans="1:27" s="149" customFormat="1" ht="14.25" customHeight="1">
      <c r="A12" s="159" t="s">
        <v>376</v>
      </c>
      <c r="B12" s="199">
        <f t="shared" si="2"/>
        <v>7051</v>
      </c>
      <c r="C12" s="152">
        <v>298</v>
      </c>
      <c r="D12" s="152">
        <v>316</v>
      </c>
      <c r="E12" s="152">
        <v>343</v>
      </c>
      <c r="F12" s="199">
        <f t="shared" si="4"/>
        <v>957</v>
      </c>
      <c r="G12" s="152">
        <v>356</v>
      </c>
      <c r="H12" s="152">
        <v>322</v>
      </c>
      <c r="I12" s="152">
        <v>354</v>
      </c>
      <c r="J12" s="152">
        <v>423</v>
      </c>
      <c r="K12" s="152">
        <v>533</v>
      </c>
      <c r="L12" s="164">
        <v>465</v>
      </c>
      <c r="M12" s="165">
        <v>439</v>
      </c>
      <c r="N12" s="152">
        <v>438</v>
      </c>
      <c r="O12" s="152">
        <v>531</v>
      </c>
      <c r="P12" s="152">
        <v>553</v>
      </c>
      <c r="Q12" s="199">
        <f t="shared" si="6"/>
        <v>4414</v>
      </c>
      <c r="R12" s="152">
        <v>396</v>
      </c>
      <c r="S12" s="152">
        <v>351</v>
      </c>
      <c r="T12" s="152">
        <v>350</v>
      </c>
      <c r="U12" s="152">
        <v>283</v>
      </c>
      <c r="V12" s="152">
        <v>189</v>
      </c>
      <c r="W12" s="152">
        <v>87</v>
      </c>
      <c r="X12" s="152">
        <v>21</v>
      </c>
      <c r="Y12" s="152">
        <v>3</v>
      </c>
      <c r="Z12" s="205">
        <f t="shared" si="8"/>
        <v>1680</v>
      </c>
      <c r="AA12" s="148"/>
    </row>
    <row r="13" spans="1:27" s="149" customFormat="1" ht="14.25" customHeight="1">
      <c r="A13" s="158" t="s">
        <v>379</v>
      </c>
      <c r="B13" s="194">
        <f t="shared" si="2"/>
        <v>3311</v>
      </c>
      <c r="C13" s="150">
        <f>C14+C15</f>
        <v>97</v>
      </c>
      <c r="D13" s="150">
        <f>D14+D15</f>
        <v>102</v>
      </c>
      <c r="E13" s="150">
        <f>E14+E15</f>
        <v>120</v>
      </c>
      <c r="F13" s="194">
        <f t="shared" si="4"/>
        <v>319</v>
      </c>
      <c r="G13" s="150">
        <f aca="true" t="shared" si="11" ref="G13:P13">G14+G15</f>
        <v>152</v>
      </c>
      <c r="H13" s="150">
        <f t="shared" si="11"/>
        <v>159</v>
      </c>
      <c r="I13" s="150">
        <f t="shared" si="11"/>
        <v>163</v>
      </c>
      <c r="J13" s="150">
        <f t="shared" si="11"/>
        <v>170</v>
      </c>
      <c r="K13" s="150">
        <f t="shared" si="11"/>
        <v>171</v>
      </c>
      <c r="L13" s="162">
        <f t="shared" si="11"/>
        <v>144</v>
      </c>
      <c r="M13" s="163">
        <f t="shared" si="11"/>
        <v>209</v>
      </c>
      <c r="N13" s="150">
        <f t="shared" si="11"/>
        <v>240</v>
      </c>
      <c r="O13" s="150">
        <f t="shared" si="11"/>
        <v>314</v>
      </c>
      <c r="P13" s="150">
        <f t="shared" si="11"/>
        <v>305</v>
      </c>
      <c r="Q13" s="194">
        <f t="shared" si="6"/>
        <v>2027</v>
      </c>
      <c r="R13" s="150">
        <f aca="true" t="shared" si="12" ref="R13:Y13">R14+R15</f>
        <v>197</v>
      </c>
      <c r="S13" s="150">
        <f t="shared" si="12"/>
        <v>200</v>
      </c>
      <c r="T13" s="150">
        <f t="shared" si="12"/>
        <v>216</v>
      </c>
      <c r="U13" s="150">
        <f t="shared" si="12"/>
        <v>191</v>
      </c>
      <c r="V13" s="150">
        <f t="shared" si="12"/>
        <v>106</v>
      </c>
      <c r="W13" s="150">
        <f t="shared" si="12"/>
        <v>48</v>
      </c>
      <c r="X13" s="150">
        <f t="shared" si="12"/>
        <v>4</v>
      </c>
      <c r="Y13" s="150">
        <f t="shared" si="12"/>
        <v>3</v>
      </c>
      <c r="Z13" s="196">
        <f t="shared" si="8"/>
        <v>965</v>
      </c>
      <c r="AA13" s="148"/>
    </row>
    <row r="14" spans="1:27" s="149" customFormat="1" ht="14.25" customHeight="1">
      <c r="A14" s="159" t="s">
        <v>375</v>
      </c>
      <c r="B14" s="199">
        <f t="shared" si="2"/>
        <v>1663</v>
      </c>
      <c r="C14" s="152">
        <v>57</v>
      </c>
      <c r="D14" s="152">
        <v>53</v>
      </c>
      <c r="E14" s="152">
        <v>68</v>
      </c>
      <c r="F14" s="199">
        <f t="shared" si="4"/>
        <v>178</v>
      </c>
      <c r="G14" s="152">
        <v>85</v>
      </c>
      <c r="H14" s="152">
        <v>94</v>
      </c>
      <c r="I14" s="152">
        <v>86</v>
      </c>
      <c r="J14" s="152">
        <v>93</v>
      </c>
      <c r="K14" s="152">
        <v>84</v>
      </c>
      <c r="L14" s="164">
        <v>81</v>
      </c>
      <c r="M14" s="165">
        <v>103</v>
      </c>
      <c r="N14" s="152">
        <v>114</v>
      </c>
      <c r="O14" s="152">
        <v>170</v>
      </c>
      <c r="P14" s="152">
        <v>151</v>
      </c>
      <c r="Q14" s="199">
        <f t="shared" si="6"/>
        <v>1061</v>
      </c>
      <c r="R14" s="152">
        <v>111</v>
      </c>
      <c r="S14" s="152">
        <v>92</v>
      </c>
      <c r="T14" s="152">
        <v>106</v>
      </c>
      <c r="U14" s="152">
        <v>70</v>
      </c>
      <c r="V14" s="152">
        <v>34</v>
      </c>
      <c r="W14" s="152">
        <v>10</v>
      </c>
      <c r="X14" s="152">
        <v>1</v>
      </c>
      <c r="Y14" s="152">
        <v>0</v>
      </c>
      <c r="Z14" s="205">
        <f t="shared" si="8"/>
        <v>424</v>
      </c>
      <c r="AA14" s="148"/>
    </row>
    <row r="15" spans="1:27" s="149" customFormat="1" ht="14.25" customHeight="1">
      <c r="A15" s="160" t="s">
        <v>376</v>
      </c>
      <c r="B15" s="202">
        <f t="shared" si="2"/>
        <v>1648</v>
      </c>
      <c r="C15" s="153">
        <v>40</v>
      </c>
      <c r="D15" s="153">
        <v>49</v>
      </c>
      <c r="E15" s="153">
        <v>52</v>
      </c>
      <c r="F15" s="202">
        <f t="shared" si="4"/>
        <v>141</v>
      </c>
      <c r="G15" s="153">
        <v>67</v>
      </c>
      <c r="H15" s="153">
        <v>65</v>
      </c>
      <c r="I15" s="153">
        <v>77</v>
      </c>
      <c r="J15" s="153">
        <v>77</v>
      </c>
      <c r="K15" s="153">
        <v>87</v>
      </c>
      <c r="L15" s="166">
        <v>63</v>
      </c>
      <c r="M15" s="167">
        <v>106</v>
      </c>
      <c r="N15" s="153">
        <v>126</v>
      </c>
      <c r="O15" s="153">
        <v>144</v>
      </c>
      <c r="P15" s="153">
        <v>154</v>
      </c>
      <c r="Q15" s="202">
        <f t="shared" si="6"/>
        <v>966</v>
      </c>
      <c r="R15" s="153">
        <v>86</v>
      </c>
      <c r="S15" s="153">
        <v>108</v>
      </c>
      <c r="T15" s="153">
        <v>110</v>
      </c>
      <c r="U15" s="153">
        <v>121</v>
      </c>
      <c r="V15" s="153">
        <v>72</v>
      </c>
      <c r="W15" s="153">
        <v>38</v>
      </c>
      <c r="X15" s="153">
        <v>3</v>
      </c>
      <c r="Y15" s="153">
        <v>3</v>
      </c>
      <c r="Z15" s="206">
        <f t="shared" si="8"/>
        <v>541</v>
      </c>
      <c r="AA15" s="148"/>
    </row>
    <row r="16" spans="1:27" s="149" customFormat="1" ht="14.25" customHeight="1">
      <c r="A16" s="159" t="s">
        <v>380</v>
      </c>
      <c r="B16" s="199">
        <f t="shared" si="2"/>
        <v>11366</v>
      </c>
      <c r="C16" s="151">
        <f>C17+C18</f>
        <v>535</v>
      </c>
      <c r="D16" s="151">
        <f>D17+D18</f>
        <v>617</v>
      </c>
      <c r="E16" s="151">
        <f>E17+E18</f>
        <v>603</v>
      </c>
      <c r="F16" s="199">
        <f t="shared" si="4"/>
        <v>1755</v>
      </c>
      <c r="G16" s="151">
        <f aca="true" t="shared" si="13" ref="G16:P16">G17+G18</f>
        <v>544</v>
      </c>
      <c r="H16" s="151">
        <f t="shared" si="13"/>
        <v>512</v>
      </c>
      <c r="I16" s="151">
        <f t="shared" si="13"/>
        <v>613</v>
      </c>
      <c r="J16" s="151">
        <f t="shared" si="13"/>
        <v>724</v>
      </c>
      <c r="K16" s="151">
        <f t="shared" si="13"/>
        <v>860</v>
      </c>
      <c r="L16" s="168">
        <f t="shared" si="13"/>
        <v>784</v>
      </c>
      <c r="M16" s="169">
        <f t="shared" si="13"/>
        <v>706</v>
      </c>
      <c r="N16" s="151">
        <f t="shared" si="13"/>
        <v>680</v>
      </c>
      <c r="O16" s="151">
        <f t="shared" si="13"/>
        <v>834</v>
      </c>
      <c r="P16" s="151">
        <f t="shared" si="13"/>
        <v>830</v>
      </c>
      <c r="Q16" s="199">
        <f t="shared" si="6"/>
        <v>7087</v>
      </c>
      <c r="R16" s="151">
        <f aca="true" t="shared" si="14" ref="R16:Y16">R17+R18</f>
        <v>691</v>
      </c>
      <c r="S16" s="151">
        <f t="shared" si="14"/>
        <v>561</v>
      </c>
      <c r="T16" s="151">
        <f t="shared" si="14"/>
        <v>488</v>
      </c>
      <c r="U16" s="151">
        <f t="shared" si="14"/>
        <v>379</v>
      </c>
      <c r="V16" s="151">
        <f t="shared" si="14"/>
        <v>283</v>
      </c>
      <c r="W16" s="151">
        <f t="shared" si="14"/>
        <v>96</v>
      </c>
      <c r="X16" s="151">
        <f t="shared" si="14"/>
        <v>23</v>
      </c>
      <c r="Y16" s="150">
        <f t="shared" si="14"/>
        <v>3</v>
      </c>
      <c r="Z16" s="205">
        <f t="shared" si="8"/>
        <v>2524</v>
      </c>
      <c r="AA16" s="148"/>
    </row>
    <row r="17" spans="1:27" s="149" customFormat="1" ht="14.25" customHeight="1">
      <c r="A17" s="159" t="s">
        <v>375</v>
      </c>
      <c r="B17" s="199">
        <f t="shared" si="2"/>
        <v>5572</v>
      </c>
      <c r="C17" s="152">
        <v>277</v>
      </c>
      <c r="D17" s="152">
        <v>309</v>
      </c>
      <c r="E17" s="152">
        <v>311</v>
      </c>
      <c r="F17" s="199">
        <f t="shared" si="4"/>
        <v>897</v>
      </c>
      <c r="G17" s="152">
        <v>287</v>
      </c>
      <c r="H17" s="152">
        <v>246</v>
      </c>
      <c r="I17" s="152">
        <v>320</v>
      </c>
      <c r="J17" s="152">
        <v>398</v>
      </c>
      <c r="K17" s="152">
        <v>429</v>
      </c>
      <c r="L17" s="164">
        <v>402</v>
      </c>
      <c r="M17" s="165">
        <v>367</v>
      </c>
      <c r="N17" s="152">
        <v>337</v>
      </c>
      <c r="O17" s="152">
        <v>396</v>
      </c>
      <c r="P17" s="152">
        <v>420</v>
      </c>
      <c r="Q17" s="199">
        <f t="shared" si="6"/>
        <v>3602</v>
      </c>
      <c r="R17" s="152">
        <v>332</v>
      </c>
      <c r="S17" s="152">
        <v>268</v>
      </c>
      <c r="T17" s="152">
        <v>199</v>
      </c>
      <c r="U17" s="152">
        <v>146</v>
      </c>
      <c r="V17" s="152">
        <v>93</v>
      </c>
      <c r="W17" s="152">
        <v>30</v>
      </c>
      <c r="X17" s="152">
        <v>5</v>
      </c>
      <c r="Y17" s="152">
        <v>0</v>
      </c>
      <c r="Z17" s="205">
        <f t="shared" si="8"/>
        <v>1073</v>
      </c>
      <c r="AA17" s="148"/>
    </row>
    <row r="18" spans="1:27" s="149" customFormat="1" ht="14.25" customHeight="1">
      <c r="A18" s="159" t="s">
        <v>376</v>
      </c>
      <c r="B18" s="199">
        <f t="shared" si="2"/>
        <v>5794</v>
      </c>
      <c r="C18" s="152">
        <v>258</v>
      </c>
      <c r="D18" s="152">
        <v>308</v>
      </c>
      <c r="E18" s="152">
        <v>292</v>
      </c>
      <c r="F18" s="199">
        <f t="shared" si="4"/>
        <v>858</v>
      </c>
      <c r="G18" s="152">
        <v>257</v>
      </c>
      <c r="H18" s="152">
        <v>266</v>
      </c>
      <c r="I18" s="152">
        <v>293</v>
      </c>
      <c r="J18" s="152">
        <v>326</v>
      </c>
      <c r="K18" s="152">
        <v>431</v>
      </c>
      <c r="L18" s="164">
        <v>382</v>
      </c>
      <c r="M18" s="165">
        <v>339</v>
      </c>
      <c r="N18" s="152">
        <v>343</v>
      </c>
      <c r="O18" s="152">
        <v>438</v>
      </c>
      <c r="P18" s="152">
        <v>410</v>
      </c>
      <c r="Q18" s="199">
        <f t="shared" si="6"/>
        <v>3485</v>
      </c>
      <c r="R18" s="152">
        <v>359</v>
      </c>
      <c r="S18" s="152">
        <v>293</v>
      </c>
      <c r="T18" s="152">
        <v>289</v>
      </c>
      <c r="U18" s="152">
        <v>233</v>
      </c>
      <c r="V18" s="152">
        <v>190</v>
      </c>
      <c r="W18" s="152">
        <v>66</v>
      </c>
      <c r="X18" s="152">
        <v>18</v>
      </c>
      <c r="Y18" s="152">
        <v>3</v>
      </c>
      <c r="Z18" s="205">
        <f t="shared" si="8"/>
        <v>1451</v>
      </c>
      <c r="AA18" s="148"/>
    </row>
    <row r="19" spans="1:27" s="149" customFormat="1" ht="14.25" customHeight="1">
      <c r="A19" s="158" t="s">
        <v>396</v>
      </c>
      <c r="B19" s="194">
        <f>F19+Q19+Z19</f>
        <v>2019</v>
      </c>
      <c r="C19" s="150">
        <f>C20+C21</f>
        <v>70</v>
      </c>
      <c r="D19" s="150">
        <f>D20+D21</f>
        <v>56</v>
      </c>
      <c r="E19" s="150">
        <f>E20+E21</f>
        <v>88</v>
      </c>
      <c r="F19" s="194">
        <f>SUM(C19:E19)</f>
        <v>214</v>
      </c>
      <c r="G19" s="150">
        <f aca="true" t="shared" si="15" ref="G19:P19">G20+G21</f>
        <v>123</v>
      </c>
      <c r="H19" s="150">
        <f t="shared" si="15"/>
        <v>90</v>
      </c>
      <c r="I19" s="150">
        <f t="shared" si="15"/>
        <v>77</v>
      </c>
      <c r="J19" s="150">
        <f t="shared" si="15"/>
        <v>98</v>
      </c>
      <c r="K19" s="150">
        <f t="shared" si="15"/>
        <v>86</v>
      </c>
      <c r="L19" s="162">
        <f t="shared" si="15"/>
        <v>123</v>
      </c>
      <c r="M19" s="163">
        <f t="shared" si="15"/>
        <v>144</v>
      </c>
      <c r="N19" s="150">
        <f t="shared" si="15"/>
        <v>162</v>
      </c>
      <c r="O19" s="150">
        <f t="shared" si="15"/>
        <v>171</v>
      </c>
      <c r="P19" s="150">
        <f t="shared" si="15"/>
        <v>171</v>
      </c>
      <c r="Q19" s="194">
        <f>SUM(G19:P19)</f>
        <v>1245</v>
      </c>
      <c r="R19" s="150">
        <f aca="true" t="shared" si="16" ref="R19:Y19">R20+R21</f>
        <v>125</v>
      </c>
      <c r="S19" s="150">
        <f t="shared" si="16"/>
        <v>143</v>
      </c>
      <c r="T19" s="150">
        <f t="shared" si="16"/>
        <v>113</v>
      </c>
      <c r="U19" s="150">
        <f t="shared" si="16"/>
        <v>103</v>
      </c>
      <c r="V19" s="150">
        <f t="shared" si="16"/>
        <v>54</v>
      </c>
      <c r="W19" s="150">
        <f t="shared" si="16"/>
        <v>16</v>
      </c>
      <c r="X19" s="150">
        <f t="shared" si="16"/>
        <v>6</v>
      </c>
      <c r="Y19" s="150">
        <f t="shared" si="16"/>
        <v>0</v>
      </c>
      <c r="Z19" s="196">
        <f>SUM(R19:Y19)</f>
        <v>560</v>
      </c>
      <c r="AA19" s="148"/>
    </row>
    <row r="20" spans="1:27" s="149" customFormat="1" ht="14.25" customHeight="1">
      <c r="A20" s="159" t="s">
        <v>375</v>
      </c>
      <c r="B20" s="199">
        <f>F20+Q20+Z20</f>
        <v>970</v>
      </c>
      <c r="C20" s="152">
        <v>31</v>
      </c>
      <c r="D20" s="152">
        <v>27</v>
      </c>
      <c r="E20" s="152">
        <v>38</v>
      </c>
      <c r="F20" s="199">
        <f>SUM(C20:E20)</f>
        <v>96</v>
      </c>
      <c r="G20" s="152">
        <v>59</v>
      </c>
      <c r="H20" s="152">
        <v>48</v>
      </c>
      <c r="I20" s="152">
        <v>39</v>
      </c>
      <c r="J20" s="152">
        <v>50</v>
      </c>
      <c r="K20" s="152">
        <v>41</v>
      </c>
      <c r="L20" s="164">
        <v>64</v>
      </c>
      <c r="M20" s="165">
        <v>73</v>
      </c>
      <c r="N20" s="152">
        <v>82</v>
      </c>
      <c r="O20" s="152">
        <v>89</v>
      </c>
      <c r="P20" s="152">
        <v>95</v>
      </c>
      <c r="Q20" s="199">
        <f>SUM(G20:P20)</f>
        <v>640</v>
      </c>
      <c r="R20" s="152">
        <v>60</v>
      </c>
      <c r="S20" s="152">
        <v>63</v>
      </c>
      <c r="T20" s="152">
        <v>56</v>
      </c>
      <c r="U20" s="152">
        <v>37</v>
      </c>
      <c r="V20" s="152">
        <v>14</v>
      </c>
      <c r="W20" s="152">
        <v>3</v>
      </c>
      <c r="X20" s="152">
        <v>1</v>
      </c>
      <c r="Y20" s="152">
        <v>0</v>
      </c>
      <c r="Z20" s="205">
        <f>SUM(R20:Y20)</f>
        <v>234</v>
      </c>
      <c r="AA20" s="148"/>
    </row>
    <row r="21" spans="1:27" s="149" customFormat="1" ht="14.25" customHeight="1">
      <c r="A21" s="160" t="s">
        <v>376</v>
      </c>
      <c r="B21" s="202">
        <f>F21+Q21+Z21</f>
        <v>1049</v>
      </c>
      <c r="C21" s="153">
        <v>39</v>
      </c>
      <c r="D21" s="153">
        <v>29</v>
      </c>
      <c r="E21" s="153">
        <v>50</v>
      </c>
      <c r="F21" s="202">
        <f>SUM(C21:E21)</f>
        <v>118</v>
      </c>
      <c r="G21" s="153">
        <v>64</v>
      </c>
      <c r="H21" s="153">
        <v>42</v>
      </c>
      <c r="I21" s="153">
        <v>38</v>
      </c>
      <c r="J21" s="153">
        <v>48</v>
      </c>
      <c r="K21" s="153">
        <v>45</v>
      </c>
      <c r="L21" s="166">
        <v>59</v>
      </c>
      <c r="M21" s="167">
        <v>71</v>
      </c>
      <c r="N21" s="153">
        <v>80</v>
      </c>
      <c r="O21" s="153">
        <v>82</v>
      </c>
      <c r="P21" s="153">
        <v>76</v>
      </c>
      <c r="Q21" s="202">
        <f>SUM(G21:P21)</f>
        <v>605</v>
      </c>
      <c r="R21" s="153">
        <v>65</v>
      </c>
      <c r="S21" s="153">
        <v>80</v>
      </c>
      <c r="T21" s="153">
        <v>57</v>
      </c>
      <c r="U21" s="153">
        <v>66</v>
      </c>
      <c r="V21" s="153">
        <v>40</v>
      </c>
      <c r="W21" s="153">
        <v>13</v>
      </c>
      <c r="X21" s="153">
        <v>5</v>
      </c>
      <c r="Y21" s="153">
        <v>0</v>
      </c>
      <c r="Z21" s="206">
        <f>SUM(R21:Y21)</f>
        <v>326</v>
      </c>
      <c r="AA21" s="148"/>
    </row>
    <row r="22" spans="1:27" s="149" customFormat="1" ht="14.25" customHeight="1">
      <c r="A22" s="159" t="s">
        <v>382</v>
      </c>
      <c r="B22" s="199">
        <f t="shared" si="2"/>
        <v>1023</v>
      </c>
      <c r="C22" s="151">
        <f>C23+C24</f>
        <v>17</v>
      </c>
      <c r="D22" s="151">
        <f>D23+D24</f>
        <v>20</v>
      </c>
      <c r="E22" s="151">
        <f>E23+E24</f>
        <v>24</v>
      </c>
      <c r="F22" s="199">
        <f t="shared" si="4"/>
        <v>61</v>
      </c>
      <c r="G22" s="151">
        <f aca="true" t="shared" si="17" ref="G22:P22">G23+G24</f>
        <v>33</v>
      </c>
      <c r="H22" s="151">
        <f t="shared" si="17"/>
        <v>51</v>
      </c>
      <c r="I22" s="151">
        <f t="shared" si="17"/>
        <v>48</v>
      </c>
      <c r="J22" s="151">
        <f t="shared" si="17"/>
        <v>29</v>
      </c>
      <c r="K22" s="151">
        <f t="shared" si="17"/>
        <v>36</v>
      </c>
      <c r="L22" s="168">
        <f t="shared" si="17"/>
        <v>26</v>
      </c>
      <c r="M22" s="169">
        <f t="shared" si="17"/>
        <v>49</v>
      </c>
      <c r="N22" s="151">
        <f t="shared" si="17"/>
        <v>81</v>
      </c>
      <c r="O22" s="151">
        <f t="shared" si="17"/>
        <v>98</v>
      </c>
      <c r="P22" s="151">
        <f t="shared" si="17"/>
        <v>103</v>
      </c>
      <c r="Q22" s="199">
        <f t="shared" si="6"/>
        <v>554</v>
      </c>
      <c r="R22" s="151">
        <f aca="true" t="shared" si="18" ref="R22:Y22">R23+R24</f>
        <v>73</v>
      </c>
      <c r="S22" s="151">
        <f t="shared" si="18"/>
        <v>93</v>
      </c>
      <c r="T22" s="151">
        <f t="shared" si="18"/>
        <v>76</v>
      </c>
      <c r="U22" s="151">
        <f t="shared" si="18"/>
        <v>91</v>
      </c>
      <c r="V22" s="151">
        <f t="shared" si="18"/>
        <v>53</v>
      </c>
      <c r="W22" s="151">
        <f t="shared" si="18"/>
        <v>20</v>
      </c>
      <c r="X22" s="151">
        <f t="shared" si="18"/>
        <v>2</v>
      </c>
      <c r="Y22" s="151">
        <f t="shared" si="18"/>
        <v>0</v>
      </c>
      <c r="Z22" s="205">
        <f t="shared" si="8"/>
        <v>408</v>
      </c>
      <c r="AA22" s="148"/>
    </row>
    <row r="23" spans="1:27" s="149" customFormat="1" ht="14.25" customHeight="1">
      <c r="A23" s="159" t="s">
        <v>375</v>
      </c>
      <c r="B23" s="199">
        <f t="shared" si="2"/>
        <v>481</v>
      </c>
      <c r="C23" s="152">
        <v>8</v>
      </c>
      <c r="D23" s="152">
        <v>12</v>
      </c>
      <c r="E23" s="152">
        <v>8</v>
      </c>
      <c r="F23" s="199">
        <f t="shared" si="4"/>
        <v>28</v>
      </c>
      <c r="G23" s="152">
        <v>12</v>
      </c>
      <c r="H23" s="152">
        <v>30</v>
      </c>
      <c r="I23" s="152">
        <v>23</v>
      </c>
      <c r="J23" s="152">
        <v>15</v>
      </c>
      <c r="K23" s="152">
        <v>20</v>
      </c>
      <c r="L23" s="164">
        <v>10</v>
      </c>
      <c r="M23" s="165">
        <v>28</v>
      </c>
      <c r="N23" s="152">
        <v>35</v>
      </c>
      <c r="O23" s="152">
        <v>53</v>
      </c>
      <c r="P23" s="152">
        <v>54</v>
      </c>
      <c r="Q23" s="199">
        <f t="shared" si="6"/>
        <v>280</v>
      </c>
      <c r="R23" s="152">
        <v>33</v>
      </c>
      <c r="S23" s="152">
        <v>43</v>
      </c>
      <c r="T23" s="152">
        <v>35</v>
      </c>
      <c r="U23" s="152">
        <v>37</v>
      </c>
      <c r="V23" s="152">
        <v>19</v>
      </c>
      <c r="W23" s="152">
        <v>5</v>
      </c>
      <c r="X23" s="152">
        <v>1</v>
      </c>
      <c r="Y23" s="152">
        <v>0</v>
      </c>
      <c r="Z23" s="205">
        <f t="shared" si="8"/>
        <v>173</v>
      </c>
      <c r="AA23" s="148"/>
    </row>
    <row r="24" spans="1:27" s="149" customFormat="1" ht="14.25" customHeight="1">
      <c r="A24" s="159" t="s">
        <v>376</v>
      </c>
      <c r="B24" s="199">
        <f t="shared" si="2"/>
        <v>542</v>
      </c>
      <c r="C24" s="152">
        <v>9</v>
      </c>
      <c r="D24" s="152">
        <v>8</v>
      </c>
      <c r="E24" s="152">
        <v>16</v>
      </c>
      <c r="F24" s="199">
        <f t="shared" si="4"/>
        <v>33</v>
      </c>
      <c r="G24" s="152">
        <v>21</v>
      </c>
      <c r="H24" s="152">
        <v>21</v>
      </c>
      <c r="I24" s="152">
        <v>25</v>
      </c>
      <c r="J24" s="152">
        <v>14</v>
      </c>
      <c r="K24" s="152">
        <v>16</v>
      </c>
      <c r="L24" s="164">
        <v>16</v>
      </c>
      <c r="M24" s="165">
        <v>21</v>
      </c>
      <c r="N24" s="152">
        <v>46</v>
      </c>
      <c r="O24" s="152">
        <v>45</v>
      </c>
      <c r="P24" s="152">
        <v>49</v>
      </c>
      <c r="Q24" s="199">
        <f t="shared" si="6"/>
        <v>274</v>
      </c>
      <c r="R24" s="152">
        <v>40</v>
      </c>
      <c r="S24" s="152">
        <v>50</v>
      </c>
      <c r="T24" s="152">
        <v>41</v>
      </c>
      <c r="U24" s="152">
        <v>54</v>
      </c>
      <c r="V24" s="152">
        <v>34</v>
      </c>
      <c r="W24" s="152">
        <v>15</v>
      </c>
      <c r="X24" s="152">
        <v>1</v>
      </c>
      <c r="Y24" s="152">
        <v>0</v>
      </c>
      <c r="Z24" s="205">
        <f t="shared" si="8"/>
        <v>235</v>
      </c>
      <c r="AA24" s="148"/>
    </row>
    <row r="25" spans="1:27" s="149" customFormat="1" ht="14.25" customHeight="1">
      <c r="A25" s="158" t="s">
        <v>383</v>
      </c>
      <c r="B25" s="194">
        <f t="shared" si="2"/>
        <v>2169</v>
      </c>
      <c r="C25" s="150">
        <f>C26+C27</f>
        <v>67</v>
      </c>
      <c r="D25" s="150">
        <f>D26+D27</f>
        <v>73</v>
      </c>
      <c r="E25" s="150">
        <f>E26+E27</f>
        <v>85</v>
      </c>
      <c r="F25" s="194">
        <f t="shared" si="4"/>
        <v>225</v>
      </c>
      <c r="G25" s="150">
        <f aca="true" t="shared" si="19" ref="G25:P25">G26+G27</f>
        <v>91</v>
      </c>
      <c r="H25" s="150">
        <f t="shared" si="19"/>
        <v>90</v>
      </c>
      <c r="I25" s="150">
        <f t="shared" si="19"/>
        <v>104</v>
      </c>
      <c r="J25" s="150">
        <f t="shared" si="19"/>
        <v>108</v>
      </c>
      <c r="K25" s="150">
        <f t="shared" si="19"/>
        <v>109</v>
      </c>
      <c r="L25" s="162">
        <f t="shared" si="19"/>
        <v>104</v>
      </c>
      <c r="M25" s="163">
        <f t="shared" si="19"/>
        <v>119</v>
      </c>
      <c r="N25" s="150">
        <f t="shared" si="19"/>
        <v>167</v>
      </c>
      <c r="O25" s="150">
        <f t="shared" si="19"/>
        <v>211</v>
      </c>
      <c r="P25" s="150">
        <f t="shared" si="19"/>
        <v>227</v>
      </c>
      <c r="Q25" s="194">
        <f t="shared" si="6"/>
        <v>1330</v>
      </c>
      <c r="R25" s="150">
        <f aca="true" t="shared" si="20" ref="R25:Y25">R26+R27</f>
        <v>117</v>
      </c>
      <c r="S25" s="150">
        <f t="shared" si="20"/>
        <v>133</v>
      </c>
      <c r="T25" s="150">
        <f t="shared" si="20"/>
        <v>114</v>
      </c>
      <c r="U25" s="150">
        <f t="shared" si="20"/>
        <v>139</v>
      </c>
      <c r="V25" s="150">
        <f t="shared" si="20"/>
        <v>88</v>
      </c>
      <c r="W25" s="150">
        <f t="shared" si="20"/>
        <v>18</v>
      </c>
      <c r="X25" s="150">
        <f t="shared" si="20"/>
        <v>5</v>
      </c>
      <c r="Y25" s="150">
        <f t="shared" si="20"/>
        <v>0</v>
      </c>
      <c r="Z25" s="196">
        <f t="shared" si="8"/>
        <v>614</v>
      </c>
      <c r="AA25" s="148"/>
    </row>
    <row r="26" spans="1:27" s="149" customFormat="1" ht="14.25" customHeight="1">
      <c r="A26" s="159" t="s">
        <v>375</v>
      </c>
      <c r="B26" s="199">
        <f t="shared" si="2"/>
        <v>1070</v>
      </c>
      <c r="C26" s="152">
        <v>32</v>
      </c>
      <c r="D26" s="152">
        <v>41</v>
      </c>
      <c r="E26" s="152">
        <v>41</v>
      </c>
      <c r="F26" s="199">
        <f t="shared" si="4"/>
        <v>114</v>
      </c>
      <c r="G26" s="152">
        <v>52</v>
      </c>
      <c r="H26" s="152">
        <v>40</v>
      </c>
      <c r="I26" s="152">
        <v>56</v>
      </c>
      <c r="J26" s="152">
        <v>56</v>
      </c>
      <c r="K26" s="152">
        <v>59</v>
      </c>
      <c r="L26" s="164">
        <v>52</v>
      </c>
      <c r="M26" s="165">
        <v>63</v>
      </c>
      <c r="N26" s="152">
        <v>86</v>
      </c>
      <c r="O26" s="152">
        <v>113</v>
      </c>
      <c r="P26" s="152">
        <v>117</v>
      </c>
      <c r="Q26" s="199">
        <f t="shared" si="6"/>
        <v>694</v>
      </c>
      <c r="R26" s="152">
        <v>54</v>
      </c>
      <c r="S26" s="152">
        <v>71</v>
      </c>
      <c r="T26" s="152">
        <v>45</v>
      </c>
      <c r="U26" s="152">
        <v>58</v>
      </c>
      <c r="V26" s="152">
        <v>28</v>
      </c>
      <c r="W26" s="152">
        <v>6</v>
      </c>
      <c r="X26" s="152">
        <v>0</v>
      </c>
      <c r="Y26" s="152">
        <v>0</v>
      </c>
      <c r="Z26" s="205">
        <f t="shared" si="8"/>
        <v>262</v>
      </c>
      <c r="AA26" s="148"/>
    </row>
    <row r="27" spans="1:27" s="149" customFormat="1" ht="14.25" customHeight="1">
      <c r="A27" s="160" t="s">
        <v>376</v>
      </c>
      <c r="B27" s="202">
        <f t="shared" si="2"/>
        <v>1099</v>
      </c>
      <c r="C27" s="153">
        <v>35</v>
      </c>
      <c r="D27" s="153">
        <v>32</v>
      </c>
      <c r="E27" s="153">
        <v>44</v>
      </c>
      <c r="F27" s="202">
        <f t="shared" si="4"/>
        <v>111</v>
      </c>
      <c r="G27" s="153">
        <v>39</v>
      </c>
      <c r="H27" s="153">
        <v>50</v>
      </c>
      <c r="I27" s="153">
        <v>48</v>
      </c>
      <c r="J27" s="153">
        <v>52</v>
      </c>
      <c r="K27" s="153">
        <v>50</v>
      </c>
      <c r="L27" s="166">
        <v>52</v>
      </c>
      <c r="M27" s="167">
        <v>56</v>
      </c>
      <c r="N27" s="153">
        <v>81</v>
      </c>
      <c r="O27" s="153">
        <v>98</v>
      </c>
      <c r="P27" s="153">
        <v>110</v>
      </c>
      <c r="Q27" s="202">
        <f t="shared" si="6"/>
        <v>636</v>
      </c>
      <c r="R27" s="153">
        <v>63</v>
      </c>
      <c r="S27" s="153">
        <v>62</v>
      </c>
      <c r="T27" s="153">
        <v>69</v>
      </c>
      <c r="U27" s="153">
        <v>81</v>
      </c>
      <c r="V27" s="153">
        <v>60</v>
      </c>
      <c r="W27" s="153">
        <v>12</v>
      </c>
      <c r="X27" s="153">
        <v>5</v>
      </c>
      <c r="Y27" s="153">
        <v>0</v>
      </c>
      <c r="Z27" s="206">
        <f t="shared" si="8"/>
        <v>352</v>
      </c>
      <c r="AA27" s="148"/>
    </row>
    <row r="28" spans="1:27" s="149" customFormat="1" ht="14.25" customHeight="1">
      <c r="A28" s="158" t="s">
        <v>384</v>
      </c>
      <c r="B28" s="199">
        <f t="shared" si="2"/>
        <v>9619</v>
      </c>
      <c r="C28" s="151">
        <f>C29+C30</f>
        <v>427</v>
      </c>
      <c r="D28" s="151">
        <f>D29+D30</f>
        <v>473</v>
      </c>
      <c r="E28" s="151">
        <f>E29+E30</f>
        <v>538</v>
      </c>
      <c r="F28" s="199">
        <f t="shared" si="4"/>
        <v>1438</v>
      </c>
      <c r="G28" s="151">
        <f aca="true" t="shared" si="21" ref="G28:P28">G29+G30</f>
        <v>460</v>
      </c>
      <c r="H28" s="151">
        <f t="shared" si="21"/>
        <v>396</v>
      </c>
      <c r="I28" s="151">
        <f t="shared" si="21"/>
        <v>549</v>
      </c>
      <c r="J28" s="151">
        <f t="shared" si="21"/>
        <v>685</v>
      </c>
      <c r="K28" s="151">
        <f t="shared" si="21"/>
        <v>762</v>
      </c>
      <c r="L28" s="168">
        <f t="shared" si="21"/>
        <v>702</v>
      </c>
      <c r="M28" s="169">
        <f t="shared" si="21"/>
        <v>631</v>
      </c>
      <c r="N28" s="151">
        <f t="shared" si="21"/>
        <v>618</v>
      </c>
      <c r="O28" s="151">
        <f t="shared" si="21"/>
        <v>712</v>
      </c>
      <c r="P28" s="151">
        <f t="shared" si="21"/>
        <v>767</v>
      </c>
      <c r="Q28" s="199">
        <f t="shared" si="6"/>
        <v>6282</v>
      </c>
      <c r="R28" s="151">
        <f aca="true" t="shared" si="22" ref="R28:X28">R29+R30</f>
        <v>505</v>
      </c>
      <c r="S28" s="151">
        <f t="shared" si="22"/>
        <v>412</v>
      </c>
      <c r="T28" s="151">
        <f t="shared" si="22"/>
        <v>308</v>
      </c>
      <c r="U28" s="151">
        <f t="shared" si="22"/>
        <v>310</v>
      </c>
      <c r="V28" s="151">
        <f t="shared" si="22"/>
        <v>231</v>
      </c>
      <c r="W28" s="151">
        <f t="shared" si="22"/>
        <v>95</v>
      </c>
      <c r="X28" s="151">
        <f t="shared" si="22"/>
        <v>34</v>
      </c>
      <c r="Y28" s="151">
        <f>SUM(Y29:Y30)</f>
        <v>4</v>
      </c>
      <c r="Z28" s="205">
        <f t="shared" si="8"/>
        <v>1899</v>
      </c>
      <c r="AA28" s="148"/>
    </row>
    <row r="29" spans="1:27" s="149" customFormat="1" ht="14.25" customHeight="1">
      <c r="A29" s="159" t="s">
        <v>375</v>
      </c>
      <c r="B29" s="199">
        <f t="shared" si="2"/>
        <v>4761</v>
      </c>
      <c r="C29" s="152">
        <v>216</v>
      </c>
      <c r="D29" s="152">
        <v>221</v>
      </c>
      <c r="E29" s="152">
        <v>285</v>
      </c>
      <c r="F29" s="199">
        <f t="shared" si="4"/>
        <v>722</v>
      </c>
      <c r="G29" s="152">
        <v>256</v>
      </c>
      <c r="H29" s="152">
        <v>193</v>
      </c>
      <c r="I29" s="152">
        <v>289</v>
      </c>
      <c r="J29" s="152">
        <v>357</v>
      </c>
      <c r="K29" s="152">
        <v>388</v>
      </c>
      <c r="L29" s="164">
        <v>378</v>
      </c>
      <c r="M29" s="165">
        <v>336</v>
      </c>
      <c r="N29" s="152">
        <v>315</v>
      </c>
      <c r="O29" s="152">
        <v>364</v>
      </c>
      <c r="P29" s="152">
        <v>391</v>
      </c>
      <c r="Q29" s="199">
        <f t="shared" si="6"/>
        <v>3267</v>
      </c>
      <c r="R29" s="152">
        <v>247</v>
      </c>
      <c r="S29" s="152">
        <v>207</v>
      </c>
      <c r="T29" s="152">
        <v>137</v>
      </c>
      <c r="U29" s="152">
        <v>109</v>
      </c>
      <c r="V29" s="152">
        <v>50</v>
      </c>
      <c r="W29" s="152">
        <v>16</v>
      </c>
      <c r="X29" s="152">
        <v>6</v>
      </c>
      <c r="Y29" s="152">
        <v>0</v>
      </c>
      <c r="Z29" s="205">
        <f t="shared" si="8"/>
        <v>772</v>
      </c>
      <c r="AA29" s="148"/>
    </row>
    <row r="30" spans="1:27" s="149" customFormat="1" ht="14.25" customHeight="1">
      <c r="A30" s="159" t="s">
        <v>376</v>
      </c>
      <c r="B30" s="199">
        <f t="shared" si="2"/>
        <v>4858</v>
      </c>
      <c r="C30" s="152">
        <v>211</v>
      </c>
      <c r="D30" s="152">
        <v>252</v>
      </c>
      <c r="E30" s="152">
        <v>253</v>
      </c>
      <c r="F30" s="199">
        <f t="shared" si="4"/>
        <v>716</v>
      </c>
      <c r="G30" s="152">
        <v>204</v>
      </c>
      <c r="H30" s="152">
        <v>203</v>
      </c>
      <c r="I30" s="152">
        <v>260</v>
      </c>
      <c r="J30" s="152">
        <v>328</v>
      </c>
      <c r="K30" s="152">
        <v>374</v>
      </c>
      <c r="L30" s="164">
        <v>324</v>
      </c>
      <c r="M30" s="165">
        <v>295</v>
      </c>
      <c r="N30" s="152">
        <v>303</v>
      </c>
      <c r="O30" s="152">
        <v>348</v>
      </c>
      <c r="P30" s="152">
        <v>376</v>
      </c>
      <c r="Q30" s="199">
        <f t="shared" si="6"/>
        <v>3015</v>
      </c>
      <c r="R30" s="152">
        <v>258</v>
      </c>
      <c r="S30" s="152">
        <v>205</v>
      </c>
      <c r="T30" s="152">
        <v>171</v>
      </c>
      <c r="U30" s="152">
        <v>201</v>
      </c>
      <c r="V30" s="152">
        <v>181</v>
      </c>
      <c r="W30" s="152">
        <v>79</v>
      </c>
      <c r="X30" s="152">
        <v>28</v>
      </c>
      <c r="Y30" s="152">
        <v>4</v>
      </c>
      <c r="Z30" s="205">
        <f t="shared" si="8"/>
        <v>1127</v>
      </c>
      <c r="AA30" s="148"/>
    </row>
    <row r="31" spans="1:27" s="149" customFormat="1" ht="14.25" customHeight="1">
      <c r="A31" s="158" t="s">
        <v>385</v>
      </c>
      <c r="B31" s="194">
        <f t="shared" si="2"/>
        <v>15936</v>
      </c>
      <c r="C31" s="150">
        <f>C32+C33</f>
        <v>906</v>
      </c>
      <c r="D31" s="150">
        <f>D32+D33</f>
        <v>859</v>
      </c>
      <c r="E31" s="150">
        <f>E32+E33</f>
        <v>974</v>
      </c>
      <c r="F31" s="194">
        <f t="shared" si="4"/>
        <v>2739</v>
      </c>
      <c r="G31" s="150">
        <f aca="true" t="shared" si="23" ref="G31:P31">G32+G33</f>
        <v>825</v>
      </c>
      <c r="H31" s="150">
        <f t="shared" si="23"/>
        <v>779</v>
      </c>
      <c r="I31" s="150">
        <f t="shared" si="23"/>
        <v>1010</v>
      </c>
      <c r="J31" s="150">
        <f t="shared" si="23"/>
        <v>1228</v>
      </c>
      <c r="K31" s="150">
        <f t="shared" si="23"/>
        <v>1456</v>
      </c>
      <c r="L31" s="162">
        <f t="shared" si="23"/>
        <v>1234</v>
      </c>
      <c r="M31" s="163">
        <f t="shared" si="23"/>
        <v>997</v>
      </c>
      <c r="N31" s="150">
        <f t="shared" si="23"/>
        <v>973</v>
      </c>
      <c r="O31" s="150">
        <f t="shared" si="23"/>
        <v>1082</v>
      </c>
      <c r="P31" s="150">
        <f t="shared" si="23"/>
        <v>1241</v>
      </c>
      <c r="Q31" s="194">
        <f t="shared" si="6"/>
        <v>10825</v>
      </c>
      <c r="R31" s="150">
        <f aca="true" t="shared" si="24" ref="R31:X31">R32+R33</f>
        <v>863</v>
      </c>
      <c r="S31" s="150">
        <f t="shared" si="24"/>
        <v>600</v>
      </c>
      <c r="T31" s="150">
        <f t="shared" si="24"/>
        <v>432</v>
      </c>
      <c r="U31" s="150">
        <f t="shared" si="24"/>
        <v>274</v>
      </c>
      <c r="V31" s="150">
        <f t="shared" si="24"/>
        <v>130</v>
      </c>
      <c r="W31" s="150">
        <f t="shared" si="24"/>
        <v>58</v>
      </c>
      <c r="X31" s="150">
        <f t="shared" si="24"/>
        <v>15</v>
      </c>
      <c r="Y31" s="150">
        <f>SUM(Y32:Y33)</f>
        <v>0</v>
      </c>
      <c r="Z31" s="196">
        <f t="shared" si="8"/>
        <v>2372</v>
      </c>
      <c r="AA31" s="148"/>
    </row>
    <row r="32" spans="1:27" s="149" customFormat="1" ht="14.25" customHeight="1">
      <c r="A32" s="159" t="s">
        <v>375</v>
      </c>
      <c r="B32" s="199">
        <f t="shared" si="2"/>
        <v>7954</v>
      </c>
      <c r="C32" s="152">
        <v>485</v>
      </c>
      <c r="D32" s="152">
        <v>417</v>
      </c>
      <c r="E32" s="152">
        <v>495</v>
      </c>
      <c r="F32" s="199">
        <f t="shared" si="4"/>
        <v>1397</v>
      </c>
      <c r="G32" s="152">
        <v>395</v>
      </c>
      <c r="H32" s="152">
        <v>387</v>
      </c>
      <c r="I32" s="152">
        <v>511</v>
      </c>
      <c r="J32" s="152">
        <v>614</v>
      </c>
      <c r="K32" s="152">
        <v>768</v>
      </c>
      <c r="L32" s="164">
        <v>624</v>
      </c>
      <c r="M32" s="165">
        <v>499</v>
      </c>
      <c r="N32" s="152">
        <v>506</v>
      </c>
      <c r="O32" s="152">
        <v>516</v>
      </c>
      <c r="P32" s="152">
        <v>634</v>
      </c>
      <c r="Q32" s="199">
        <f t="shared" si="6"/>
        <v>5454</v>
      </c>
      <c r="R32" s="152">
        <v>448</v>
      </c>
      <c r="S32" s="152">
        <v>310</v>
      </c>
      <c r="T32" s="152">
        <v>196</v>
      </c>
      <c r="U32" s="152">
        <v>91</v>
      </c>
      <c r="V32" s="152">
        <v>39</v>
      </c>
      <c r="W32" s="152">
        <v>17</v>
      </c>
      <c r="X32" s="152">
        <v>2</v>
      </c>
      <c r="Y32" s="152">
        <v>0</v>
      </c>
      <c r="Z32" s="205">
        <f t="shared" si="8"/>
        <v>1103</v>
      </c>
      <c r="AA32" s="148"/>
    </row>
    <row r="33" spans="1:27" s="149" customFormat="1" ht="14.25" customHeight="1">
      <c r="A33" s="159" t="s">
        <v>376</v>
      </c>
      <c r="B33" s="199">
        <f t="shared" si="2"/>
        <v>7982</v>
      </c>
      <c r="C33" s="152">
        <v>421</v>
      </c>
      <c r="D33" s="152">
        <v>442</v>
      </c>
      <c r="E33" s="152">
        <v>479</v>
      </c>
      <c r="F33" s="199">
        <f t="shared" si="4"/>
        <v>1342</v>
      </c>
      <c r="G33" s="152">
        <v>430</v>
      </c>
      <c r="H33" s="152">
        <v>392</v>
      </c>
      <c r="I33" s="152">
        <v>499</v>
      </c>
      <c r="J33" s="152">
        <v>614</v>
      </c>
      <c r="K33" s="152">
        <v>688</v>
      </c>
      <c r="L33" s="164">
        <v>610</v>
      </c>
      <c r="M33" s="165">
        <v>498</v>
      </c>
      <c r="N33" s="152">
        <v>467</v>
      </c>
      <c r="O33" s="152">
        <v>566</v>
      </c>
      <c r="P33" s="152">
        <v>607</v>
      </c>
      <c r="Q33" s="199">
        <f t="shared" si="6"/>
        <v>5371</v>
      </c>
      <c r="R33" s="152">
        <v>415</v>
      </c>
      <c r="S33" s="152">
        <v>290</v>
      </c>
      <c r="T33" s="152">
        <v>236</v>
      </c>
      <c r="U33" s="152">
        <v>183</v>
      </c>
      <c r="V33" s="152">
        <v>91</v>
      </c>
      <c r="W33" s="152">
        <v>41</v>
      </c>
      <c r="X33" s="152">
        <v>13</v>
      </c>
      <c r="Y33" s="152">
        <v>0</v>
      </c>
      <c r="Z33" s="205">
        <f t="shared" si="8"/>
        <v>1269</v>
      </c>
      <c r="AA33" s="148"/>
    </row>
    <row r="34" spans="1:27" s="149" customFormat="1" ht="14.25" customHeight="1">
      <c r="A34" s="158" t="s">
        <v>386</v>
      </c>
      <c r="B34" s="194">
        <f t="shared" si="2"/>
        <v>3448</v>
      </c>
      <c r="C34" s="150">
        <f>C35+C36</f>
        <v>116</v>
      </c>
      <c r="D34" s="150">
        <f>D35+D36</f>
        <v>130</v>
      </c>
      <c r="E34" s="150">
        <f>E35+E36</f>
        <v>150</v>
      </c>
      <c r="F34" s="194">
        <f t="shared" si="4"/>
        <v>396</v>
      </c>
      <c r="G34" s="150">
        <f aca="true" t="shared" si="25" ref="G34:P34">G35+G36</f>
        <v>152</v>
      </c>
      <c r="H34" s="150">
        <f t="shared" si="25"/>
        <v>154</v>
      </c>
      <c r="I34" s="150">
        <f t="shared" si="25"/>
        <v>166</v>
      </c>
      <c r="J34" s="150">
        <f t="shared" si="25"/>
        <v>199</v>
      </c>
      <c r="K34" s="150">
        <f t="shared" si="25"/>
        <v>195</v>
      </c>
      <c r="L34" s="162">
        <f t="shared" si="25"/>
        <v>210</v>
      </c>
      <c r="M34" s="163">
        <f t="shared" si="25"/>
        <v>189</v>
      </c>
      <c r="N34" s="150">
        <f t="shared" si="25"/>
        <v>256</v>
      </c>
      <c r="O34" s="150">
        <f t="shared" si="25"/>
        <v>376</v>
      </c>
      <c r="P34" s="150">
        <f t="shared" si="25"/>
        <v>325</v>
      </c>
      <c r="Q34" s="194">
        <f t="shared" si="6"/>
        <v>2222</v>
      </c>
      <c r="R34" s="150">
        <f aca="true" t="shared" si="26" ref="R34:Y34">R35+R36</f>
        <v>198</v>
      </c>
      <c r="S34" s="150">
        <f t="shared" si="26"/>
        <v>184</v>
      </c>
      <c r="T34" s="150">
        <f t="shared" si="26"/>
        <v>157</v>
      </c>
      <c r="U34" s="150">
        <f t="shared" si="26"/>
        <v>148</v>
      </c>
      <c r="V34" s="150">
        <f t="shared" si="26"/>
        <v>98</v>
      </c>
      <c r="W34" s="150">
        <f t="shared" si="26"/>
        <v>37</v>
      </c>
      <c r="X34" s="150">
        <f t="shared" si="26"/>
        <v>8</v>
      </c>
      <c r="Y34" s="150">
        <f t="shared" si="26"/>
        <v>0</v>
      </c>
      <c r="Z34" s="196">
        <f t="shared" si="8"/>
        <v>830</v>
      </c>
      <c r="AA34" s="148"/>
    </row>
    <row r="35" spans="1:27" s="149" customFormat="1" ht="14.25" customHeight="1">
      <c r="A35" s="159" t="s">
        <v>375</v>
      </c>
      <c r="B35" s="199">
        <f t="shared" si="2"/>
        <v>1727</v>
      </c>
      <c r="C35" s="152">
        <v>52</v>
      </c>
      <c r="D35" s="152">
        <v>71</v>
      </c>
      <c r="E35" s="152">
        <v>74</v>
      </c>
      <c r="F35" s="199">
        <f t="shared" si="4"/>
        <v>197</v>
      </c>
      <c r="G35" s="152">
        <v>79</v>
      </c>
      <c r="H35" s="152">
        <v>99</v>
      </c>
      <c r="I35" s="152">
        <v>83</v>
      </c>
      <c r="J35" s="152">
        <v>97</v>
      </c>
      <c r="K35" s="152">
        <v>107</v>
      </c>
      <c r="L35" s="164">
        <v>99</v>
      </c>
      <c r="M35" s="165">
        <v>102</v>
      </c>
      <c r="N35" s="152">
        <v>125</v>
      </c>
      <c r="O35" s="152">
        <v>188</v>
      </c>
      <c r="P35" s="152">
        <v>189</v>
      </c>
      <c r="Q35" s="199">
        <f t="shared" si="6"/>
        <v>1168</v>
      </c>
      <c r="R35" s="152">
        <v>100</v>
      </c>
      <c r="S35" s="152">
        <v>99</v>
      </c>
      <c r="T35" s="152">
        <v>73</v>
      </c>
      <c r="U35" s="152">
        <v>48</v>
      </c>
      <c r="V35" s="152">
        <v>29</v>
      </c>
      <c r="W35" s="152">
        <v>12</v>
      </c>
      <c r="X35" s="152">
        <v>1</v>
      </c>
      <c r="Y35" s="152">
        <v>0</v>
      </c>
      <c r="Z35" s="205">
        <f t="shared" si="8"/>
        <v>362</v>
      </c>
      <c r="AA35" s="148"/>
    </row>
    <row r="36" spans="1:27" s="149" customFormat="1" ht="14.25" customHeight="1">
      <c r="A36" s="160" t="s">
        <v>376</v>
      </c>
      <c r="B36" s="202">
        <f t="shared" si="2"/>
        <v>1721</v>
      </c>
      <c r="C36" s="153">
        <v>64</v>
      </c>
      <c r="D36" s="153">
        <v>59</v>
      </c>
      <c r="E36" s="153">
        <v>76</v>
      </c>
      <c r="F36" s="202">
        <f t="shared" si="4"/>
        <v>199</v>
      </c>
      <c r="G36" s="153">
        <v>73</v>
      </c>
      <c r="H36" s="153">
        <v>55</v>
      </c>
      <c r="I36" s="153">
        <v>83</v>
      </c>
      <c r="J36" s="153">
        <v>102</v>
      </c>
      <c r="K36" s="153">
        <v>88</v>
      </c>
      <c r="L36" s="166">
        <v>111</v>
      </c>
      <c r="M36" s="167">
        <v>87</v>
      </c>
      <c r="N36" s="153">
        <v>131</v>
      </c>
      <c r="O36" s="153">
        <v>188</v>
      </c>
      <c r="P36" s="153">
        <v>136</v>
      </c>
      <c r="Q36" s="202">
        <f t="shared" si="6"/>
        <v>1054</v>
      </c>
      <c r="R36" s="153">
        <v>98</v>
      </c>
      <c r="S36" s="153">
        <v>85</v>
      </c>
      <c r="T36" s="153">
        <v>84</v>
      </c>
      <c r="U36" s="153">
        <v>100</v>
      </c>
      <c r="V36" s="153">
        <v>69</v>
      </c>
      <c r="W36" s="153">
        <v>25</v>
      </c>
      <c r="X36" s="153">
        <v>7</v>
      </c>
      <c r="Y36" s="153">
        <v>0</v>
      </c>
      <c r="Z36" s="206">
        <f t="shared" si="8"/>
        <v>468</v>
      </c>
      <c r="AA36" s="148"/>
    </row>
    <row r="37" spans="1:27" s="149" customFormat="1" ht="14.25" customHeight="1">
      <c r="A37" s="158" t="s">
        <v>387</v>
      </c>
      <c r="B37" s="194">
        <f t="shared" si="2"/>
        <v>4642</v>
      </c>
      <c r="C37" s="150">
        <f>C38+C39</f>
        <v>142</v>
      </c>
      <c r="D37" s="150">
        <f>D38+D39</f>
        <v>173</v>
      </c>
      <c r="E37" s="150">
        <f>E38+E39</f>
        <v>214</v>
      </c>
      <c r="F37" s="194">
        <f t="shared" si="4"/>
        <v>529</v>
      </c>
      <c r="G37" s="150">
        <f aca="true" t="shared" si="27" ref="G37:P37">G38+G39</f>
        <v>234</v>
      </c>
      <c r="H37" s="150">
        <f t="shared" si="27"/>
        <v>195</v>
      </c>
      <c r="I37" s="150">
        <f t="shared" si="27"/>
        <v>194</v>
      </c>
      <c r="J37" s="150">
        <f t="shared" si="27"/>
        <v>223</v>
      </c>
      <c r="K37" s="150">
        <f t="shared" si="27"/>
        <v>293</v>
      </c>
      <c r="L37" s="162">
        <f t="shared" si="27"/>
        <v>287</v>
      </c>
      <c r="M37" s="163">
        <f t="shared" si="27"/>
        <v>269</v>
      </c>
      <c r="N37" s="150">
        <f t="shared" si="27"/>
        <v>326</v>
      </c>
      <c r="O37" s="150">
        <f t="shared" si="27"/>
        <v>402</v>
      </c>
      <c r="P37" s="150">
        <f t="shared" si="27"/>
        <v>433</v>
      </c>
      <c r="Q37" s="194">
        <f t="shared" si="6"/>
        <v>2856</v>
      </c>
      <c r="R37" s="150">
        <f aca="true" t="shared" si="28" ref="R37:Y37">R38+R39</f>
        <v>292</v>
      </c>
      <c r="S37" s="150">
        <f t="shared" si="28"/>
        <v>282</v>
      </c>
      <c r="T37" s="150">
        <f t="shared" si="28"/>
        <v>261</v>
      </c>
      <c r="U37" s="150">
        <f t="shared" si="28"/>
        <v>226</v>
      </c>
      <c r="V37" s="150">
        <f t="shared" si="28"/>
        <v>134</v>
      </c>
      <c r="W37" s="150">
        <f t="shared" si="28"/>
        <v>53</v>
      </c>
      <c r="X37" s="150">
        <f t="shared" si="28"/>
        <v>9</v>
      </c>
      <c r="Y37" s="150">
        <f t="shared" si="28"/>
        <v>0</v>
      </c>
      <c r="Z37" s="196">
        <f t="shared" si="8"/>
        <v>1257</v>
      </c>
      <c r="AA37" s="148"/>
    </row>
    <row r="38" spans="1:27" s="149" customFormat="1" ht="14.25" customHeight="1">
      <c r="A38" s="159" t="s">
        <v>375</v>
      </c>
      <c r="B38" s="199">
        <f t="shared" si="2"/>
        <v>2313</v>
      </c>
      <c r="C38" s="152">
        <v>84</v>
      </c>
      <c r="D38" s="152">
        <v>89</v>
      </c>
      <c r="E38" s="152">
        <v>119</v>
      </c>
      <c r="F38" s="199">
        <f t="shared" si="4"/>
        <v>292</v>
      </c>
      <c r="G38" s="152">
        <v>136</v>
      </c>
      <c r="H38" s="152">
        <v>97</v>
      </c>
      <c r="I38" s="152">
        <v>96</v>
      </c>
      <c r="J38" s="152">
        <v>110</v>
      </c>
      <c r="K38" s="152">
        <v>143</v>
      </c>
      <c r="L38" s="164">
        <v>140</v>
      </c>
      <c r="M38" s="165">
        <v>154</v>
      </c>
      <c r="N38" s="152">
        <v>160</v>
      </c>
      <c r="O38" s="152">
        <v>205</v>
      </c>
      <c r="P38" s="152">
        <v>235</v>
      </c>
      <c r="Q38" s="199">
        <f t="shared" si="6"/>
        <v>1476</v>
      </c>
      <c r="R38" s="152">
        <v>138</v>
      </c>
      <c r="S38" s="152">
        <v>139</v>
      </c>
      <c r="T38" s="152">
        <v>114</v>
      </c>
      <c r="U38" s="152">
        <v>81</v>
      </c>
      <c r="V38" s="152">
        <v>50</v>
      </c>
      <c r="W38" s="152">
        <v>21</v>
      </c>
      <c r="X38" s="152">
        <v>2</v>
      </c>
      <c r="Y38" s="152">
        <v>0</v>
      </c>
      <c r="Z38" s="205">
        <f t="shared" si="8"/>
        <v>545</v>
      </c>
      <c r="AA38" s="148"/>
    </row>
    <row r="39" spans="1:27" s="149" customFormat="1" ht="14.25" customHeight="1">
      <c r="A39" s="160" t="s">
        <v>376</v>
      </c>
      <c r="B39" s="202">
        <f t="shared" si="2"/>
        <v>2329</v>
      </c>
      <c r="C39" s="153">
        <v>58</v>
      </c>
      <c r="D39" s="153">
        <v>84</v>
      </c>
      <c r="E39" s="153">
        <v>95</v>
      </c>
      <c r="F39" s="202">
        <f>SUM(C39:E39)</f>
        <v>237</v>
      </c>
      <c r="G39" s="153">
        <v>98</v>
      </c>
      <c r="H39" s="153">
        <v>98</v>
      </c>
      <c r="I39" s="153">
        <v>98</v>
      </c>
      <c r="J39" s="153">
        <v>113</v>
      </c>
      <c r="K39" s="153">
        <v>150</v>
      </c>
      <c r="L39" s="166">
        <v>147</v>
      </c>
      <c r="M39" s="167">
        <v>115</v>
      </c>
      <c r="N39" s="153">
        <v>166</v>
      </c>
      <c r="O39" s="153">
        <v>197</v>
      </c>
      <c r="P39" s="153">
        <v>198</v>
      </c>
      <c r="Q39" s="202">
        <f t="shared" si="6"/>
        <v>1380</v>
      </c>
      <c r="R39" s="153">
        <v>154</v>
      </c>
      <c r="S39" s="153">
        <v>143</v>
      </c>
      <c r="T39" s="153">
        <v>147</v>
      </c>
      <c r="U39" s="153">
        <v>145</v>
      </c>
      <c r="V39" s="153">
        <v>84</v>
      </c>
      <c r="W39" s="153">
        <v>32</v>
      </c>
      <c r="X39" s="153">
        <v>7</v>
      </c>
      <c r="Y39" s="153">
        <v>0</v>
      </c>
      <c r="Z39" s="206">
        <f t="shared" si="8"/>
        <v>712</v>
      </c>
      <c r="AA39" s="148"/>
    </row>
    <row r="40" spans="1:27" s="149" customFormat="1" ht="14.25" customHeight="1">
      <c r="A40" s="158" t="s">
        <v>388</v>
      </c>
      <c r="B40" s="194">
        <f t="shared" si="2"/>
        <v>3441</v>
      </c>
      <c r="C40" s="150">
        <f>C41+C42</f>
        <v>92</v>
      </c>
      <c r="D40" s="150">
        <f>D41+D42</f>
        <v>140</v>
      </c>
      <c r="E40" s="150">
        <f>E41+E42</f>
        <v>170</v>
      </c>
      <c r="F40" s="194">
        <f t="shared" si="4"/>
        <v>402</v>
      </c>
      <c r="G40" s="150">
        <f aca="true" t="shared" si="29" ref="G40:P40">G41+G42</f>
        <v>206</v>
      </c>
      <c r="H40" s="150">
        <f t="shared" si="29"/>
        <v>156</v>
      </c>
      <c r="I40" s="150">
        <f t="shared" si="29"/>
        <v>169</v>
      </c>
      <c r="J40" s="150">
        <f t="shared" si="29"/>
        <v>148</v>
      </c>
      <c r="K40" s="150">
        <f t="shared" si="29"/>
        <v>212</v>
      </c>
      <c r="L40" s="162">
        <f t="shared" si="29"/>
        <v>172</v>
      </c>
      <c r="M40" s="163">
        <f t="shared" si="29"/>
        <v>189</v>
      </c>
      <c r="N40" s="150">
        <f t="shared" si="29"/>
        <v>257</v>
      </c>
      <c r="O40" s="150">
        <f t="shared" si="29"/>
        <v>306</v>
      </c>
      <c r="P40" s="150">
        <f t="shared" si="29"/>
        <v>281</v>
      </c>
      <c r="Q40" s="194">
        <f t="shared" si="6"/>
        <v>2096</v>
      </c>
      <c r="R40" s="150">
        <f aca="true" t="shared" si="30" ref="R40:Y40">R41+R42</f>
        <v>231</v>
      </c>
      <c r="S40" s="150">
        <f t="shared" si="30"/>
        <v>189</v>
      </c>
      <c r="T40" s="150">
        <f t="shared" si="30"/>
        <v>181</v>
      </c>
      <c r="U40" s="150">
        <f t="shared" si="30"/>
        <v>201</v>
      </c>
      <c r="V40" s="150">
        <f t="shared" si="30"/>
        <v>89</v>
      </c>
      <c r="W40" s="150">
        <f t="shared" si="30"/>
        <v>37</v>
      </c>
      <c r="X40" s="150">
        <f t="shared" si="30"/>
        <v>13</v>
      </c>
      <c r="Y40" s="150">
        <f t="shared" si="30"/>
        <v>2</v>
      </c>
      <c r="Z40" s="196">
        <f t="shared" si="8"/>
        <v>943</v>
      </c>
      <c r="AA40" s="148"/>
    </row>
    <row r="41" spans="1:27" s="149" customFormat="1" ht="14.25" customHeight="1">
      <c r="A41" s="159" t="s">
        <v>375</v>
      </c>
      <c r="B41" s="199">
        <f t="shared" si="2"/>
        <v>1702</v>
      </c>
      <c r="C41" s="152">
        <v>46</v>
      </c>
      <c r="D41" s="152">
        <v>81</v>
      </c>
      <c r="E41" s="152">
        <v>86</v>
      </c>
      <c r="F41" s="199">
        <f t="shared" si="4"/>
        <v>213</v>
      </c>
      <c r="G41" s="152">
        <v>108</v>
      </c>
      <c r="H41" s="152">
        <v>79</v>
      </c>
      <c r="I41" s="152">
        <v>94</v>
      </c>
      <c r="J41" s="152">
        <v>80</v>
      </c>
      <c r="K41" s="152">
        <v>116</v>
      </c>
      <c r="L41" s="164">
        <v>85</v>
      </c>
      <c r="M41" s="165">
        <v>86</v>
      </c>
      <c r="N41" s="152">
        <v>131</v>
      </c>
      <c r="O41" s="152">
        <v>153</v>
      </c>
      <c r="P41" s="152">
        <v>145</v>
      </c>
      <c r="Q41" s="199">
        <f t="shared" si="6"/>
        <v>1077</v>
      </c>
      <c r="R41" s="152">
        <v>119</v>
      </c>
      <c r="S41" s="152">
        <v>92</v>
      </c>
      <c r="T41" s="152">
        <v>80</v>
      </c>
      <c r="U41" s="152">
        <v>81</v>
      </c>
      <c r="V41" s="152">
        <v>27</v>
      </c>
      <c r="W41" s="152">
        <v>10</v>
      </c>
      <c r="X41" s="152">
        <v>2</v>
      </c>
      <c r="Y41" s="152">
        <v>1</v>
      </c>
      <c r="Z41" s="205">
        <f t="shared" si="8"/>
        <v>412</v>
      </c>
      <c r="AA41" s="148"/>
    </row>
    <row r="42" spans="1:27" s="149" customFormat="1" ht="14.25" customHeight="1">
      <c r="A42" s="160" t="s">
        <v>376</v>
      </c>
      <c r="B42" s="202">
        <f t="shared" si="2"/>
        <v>1739</v>
      </c>
      <c r="C42" s="153">
        <v>46</v>
      </c>
      <c r="D42" s="153">
        <v>59</v>
      </c>
      <c r="E42" s="153">
        <v>84</v>
      </c>
      <c r="F42" s="202">
        <f>SUM(C42:E42)</f>
        <v>189</v>
      </c>
      <c r="G42" s="153">
        <v>98</v>
      </c>
      <c r="H42" s="153">
        <v>77</v>
      </c>
      <c r="I42" s="153">
        <v>75</v>
      </c>
      <c r="J42" s="153">
        <v>68</v>
      </c>
      <c r="K42" s="153">
        <v>96</v>
      </c>
      <c r="L42" s="166">
        <v>87</v>
      </c>
      <c r="M42" s="167">
        <v>103</v>
      </c>
      <c r="N42" s="153">
        <v>126</v>
      </c>
      <c r="O42" s="153">
        <v>153</v>
      </c>
      <c r="P42" s="153">
        <v>136</v>
      </c>
      <c r="Q42" s="202">
        <f t="shared" si="6"/>
        <v>1019</v>
      </c>
      <c r="R42" s="153">
        <v>112</v>
      </c>
      <c r="S42" s="153">
        <v>97</v>
      </c>
      <c r="T42" s="153">
        <v>101</v>
      </c>
      <c r="U42" s="153">
        <v>120</v>
      </c>
      <c r="V42" s="153">
        <v>62</v>
      </c>
      <c r="W42" s="153">
        <v>27</v>
      </c>
      <c r="X42" s="153">
        <v>11</v>
      </c>
      <c r="Y42" s="153">
        <v>1</v>
      </c>
      <c r="Z42" s="206">
        <f t="shared" si="8"/>
        <v>531</v>
      </c>
      <c r="AA42" s="148"/>
    </row>
    <row r="43" spans="1:27" s="149" customFormat="1" ht="14.25" customHeight="1">
      <c r="A43" s="158" t="s">
        <v>389</v>
      </c>
      <c r="B43" s="194">
        <f t="shared" si="2"/>
        <v>1731</v>
      </c>
      <c r="C43" s="150">
        <f>C44+C45</f>
        <v>49</v>
      </c>
      <c r="D43" s="150">
        <f>D44+D45</f>
        <v>46</v>
      </c>
      <c r="E43" s="150">
        <f>E44+E45</f>
        <v>56</v>
      </c>
      <c r="F43" s="194">
        <f t="shared" si="4"/>
        <v>151</v>
      </c>
      <c r="G43" s="150">
        <f aca="true" t="shared" si="31" ref="G43:P43">G44+G45</f>
        <v>80</v>
      </c>
      <c r="H43" s="150">
        <f t="shared" si="31"/>
        <v>63</v>
      </c>
      <c r="I43" s="150">
        <f t="shared" si="31"/>
        <v>80</v>
      </c>
      <c r="J43" s="150">
        <f t="shared" si="31"/>
        <v>67</v>
      </c>
      <c r="K43" s="150">
        <f t="shared" si="31"/>
        <v>65</v>
      </c>
      <c r="L43" s="162">
        <f t="shared" si="31"/>
        <v>84</v>
      </c>
      <c r="M43" s="163">
        <f t="shared" si="31"/>
        <v>86</v>
      </c>
      <c r="N43" s="150">
        <f t="shared" si="31"/>
        <v>144</v>
      </c>
      <c r="O43" s="150">
        <f t="shared" si="31"/>
        <v>177</v>
      </c>
      <c r="P43" s="150">
        <f t="shared" si="31"/>
        <v>134</v>
      </c>
      <c r="Q43" s="194">
        <f>SUM(G43:P43)</f>
        <v>980</v>
      </c>
      <c r="R43" s="150">
        <f aca="true" t="shared" si="32" ref="R43:Y43">R44+R45</f>
        <v>111</v>
      </c>
      <c r="S43" s="150">
        <f t="shared" si="32"/>
        <v>98</v>
      </c>
      <c r="T43" s="150">
        <f t="shared" si="32"/>
        <v>147</v>
      </c>
      <c r="U43" s="150">
        <f t="shared" si="32"/>
        <v>129</v>
      </c>
      <c r="V43" s="150">
        <f t="shared" si="32"/>
        <v>93</v>
      </c>
      <c r="W43" s="150">
        <f t="shared" si="32"/>
        <v>13</v>
      </c>
      <c r="X43" s="150">
        <f t="shared" si="32"/>
        <v>9</v>
      </c>
      <c r="Y43" s="150">
        <f t="shared" si="32"/>
        <v>0</v>
      </c>
      <c r="Z43" s="196">
        <f t="shared" si="8"/>
        <v>600</v>
      </c>
      <c r="AA43" s="148"/>
    </row>
    <row r="44" spans="1:27" s="149" customFormat="1" ht="14.25" customHeight="1">
      <c r="A44" s="159" t="s">
        <v>375</v>
      </c>
      <c r="B44" s="199">
        <f t="shared" si="2"/>
        <v>849</v>
      </c>
      <c r="C44" s="152">
        <v>28</v>
      </c>
      <c r="D44" s="152">
        <v>18</v>
      </c>
      <c r="E44" s="152">
        <v>30</v>
      </c>
      <c r="F44" s="199">
        <f t="shared" si="4"/>
        <v>76</v>
      </c>
      <c r="G44" s="152">
        <v>37</v>
      </c>
      <c r="H44" s="152">
        <v>39</v>
      </c>
      <c r="I44" s="152">
        <v>37</v>
      </c>
      <c r="J44" s="152">
        <v>34</v>
      </c>
      <c r="K44" s="152">
        <v>40</v>
      </c>
      <c r="L44" s="164">
        <v>48</v>
      </c>
      <c r="M44" s="165">
        <v>35</v>
      </c>
      <c r="N44" s="152">
        <v>76</v>
      </c>
      <c r="O44" s="152">
        <v>104</v>
      </c>
      <c r="P44" s="152">
        <v>70</v>
      </c>
      <c r="Q44" s="199">
        <f>SUM(G44:P44)</f>
        <v>520</v>
      </c>
      <c r="R44" s="152">
        <v>53</v>
      </c>
      <c r="S44" s="152">
        <v>45</v>
      </c>
      <c r="T44" s="152">
        <v>70</v>
      </c>
      <c r="U44" s="152">
        <v>51</v>
      </c>
      <c r="V44" s="152">
        <v>30</v>
      </c>
      <c r="W44" s="152">
        <v>3</v>
      </c>
      <c r="X44" s="152">
        <v>1</v>
      </c>
      <c r="Y44" s="152">
        <v>0</v>
      </c>
      <c r="Z44" s="205">
        <f t="shared" si="8"/>
        <v>253</v>
      </c>
      <c r="AA44" s="148"/>
    </row>
    <row r="45" spans="1:27" s="149" customFormat="1" ht="14.25" customHeight="1">
      <c r="A45" s="160" t="s">
        <v>376</v>
      </c>
      <c r="B45" s="202">
        <f t="shared" si="2"/>
        <v>882</v>
      </c>
      <c r="C45" s="153">
        <v>21</v>
      </c>
      <c r="D45" s="153">
        <v>28</v>
      </c>
      <c r="E45" s="153">
        <v>26</v>
      </c>
      <c r="F45" s="202">
        <f t="shared" si="4"/>
        <v>75</v>
      </c>
      <c r="G45" s="153">
        <v>43</v>
      </c>
      <c r="H45" s="153">
        <v>24</v>
      </c>
      <c r="I45" s="153">
        <v>43</v>
      </c>
      <c r="J45" s="153">
        <v>33</v>
      </c>
      <c r="K45" s="153">
        <v>25</v>
      </c>
      <c r="L45" s="166">
        <v>36</v>
      </c>
      <c r="M45" s="167">
        <v>51</v>
      </c>
      <c r="N45" s="153">
        <v>68</v>
      </c>
      <c r="O45" s="153">
        <v>73</v>
      </c>
      <c r="P45" s="153">
        <v>64</v>
      </c>
      <c r="Q45" s="202">
        <f>SUM(G45:P45)</f>
        <v>460</v>
      </c>
      <c r="R45" s="153">
        <v>58</v>
      </c>
      <c r="S45" s="153">
        <v>53</v>
      </c>
      <c r="T45" s="153">
        <v>77</v>
      </c>
      <c r="U45" s="153">
        <v>78</v>
      </c>
      <c r="V45" s="153">
        <v>63</v>
      </c>
      <c r="W45" s="153">
        <v>10</v>
      </c>
      <c r="X45" s="153">
        <v>8</v>
      </c>
      <c r="Y45" s="153">
        <v>0</v>
      </c>
      <c r="Z45" s="206">
        <f t="shared" si="8"/>
        <v>347</v>
      </c>
      <c r="AA45" s="148"/>
    </row>
    <row r="46" spans="1:27" s="149" customFormat="1" ht="14.25" customHeight="1">
      <c r="A46" s="158" t="s">
        <v>390</v>
      </c>
      <c r="B46" s="194">
        <f t="shared" si="2"/>
        <v>1397</v>
      </c>
      <c r="C46" s="150">
        <f>C47+C48</f>
        <v>23</v>
      </c>
      <c r="D46" s="150">
        <f>D47+D48</f>
        <v>32</v>
      </c>
      <c r="E46" s="150">
        <f>E47+E48</f>
        <v>65</v>
      </c>
      <c r="F46" s="194">
        <f t="shared" si="4"/>
        <v>120</v>
      </c>
      <c r="G46" s="150">
        <f aca="true" t="shared" si="33" ref="G46:P46">G47+G48</f>
        <v>61</v>
      </c>
      <c r="H46" s="150">
        <f t="shared" si="33"/>
        <v>56</v>
      </c>
      <c r="I46" s="150">
        <f t="shared" si="33"/>
        <v>60</v>
      </c>
      <c r="J46" s="150">
        <f t="shared" si="33"/>
        <v>46</v>
      </c>
      <c r="K46" s="150">
        <f t="shared" si="33"/>
        <v>77</v>
      </c>
      <c r="L46" s="162">
        <f t="shared" si="33"/>
        <v>61</v>
      </c>
      <c r="M46" s="163">
        <f t="shared" si="33"/>
        <v>71</v>
      </c>
      <c r="N46" s="150">
        <f t="shared" si="33"/>
        <v>103</v>
      </c>
      <c r="O46" s="150">
        <f t="shared" si="33"/>
        <v>132</v>
      </c>
      <c r="P46" s="150">
        <f t="shared" si="33"/>
        <v>136</v>
      </c>
      <c r="Q46" s="194">
        <f aca="true" t="shared" si="34" ref="Q46:Q51">SUM(G46:P46)</f>
        <v>803</v>
      </c>
      <c r="R46" s="150">
        <f aca="true" t="shared" si="35" ref="R46:Y46">R47+R48</f>
        <v>91</v>
      </c>
      <c r="S46" s="150">
        <f t="shared" si="35"/>
        <v>107</v>
      </c>
      <c r="T46" s="150">
        <f t="shared" si="35"/>
        <v>100</v>
      </c>
      <c r="U46" s="150">
        <f t="shared" si="35"/>
        <v>97</v>
      </c>
      <c r="V46" s="150">
        <f t="shared" si="35"/>
        <v>48</v>
      </c>
      <c r="W46" s="150">
        <f t="shared" si="35"/>
        <v>24</v>
      </c>
      <c r="X46" s="150">
        <f t="shared" si="35"/>
        <v>7</v>
      </c>
      <c r="Y46" s="150">
        <f t="shared" si="35"/>
        <v>0</v>
      </c>
      <c r="Z46" s="196">
        <f t="shared" si="8"/>
        <v>474</v>
      </c>
      <c r="AA46" s="148"/>
    </row>
    <row r="47" spans="1:27" s="149" customFormat="1" ht="14.25" customHeight="1">
      <c r="A47" s="159" t="s">
        <v>375</v>
      </c>
      <c r="B47" s="199">
        <f t="shared" si="2"/>
        <v>721</v>
      </c>
      <c r="C47" s="152">
        <v>10</v>
      </c>
      <c r="D47" s="152">
        <v>17</v>
      </c>
      <c r="E47" s="152">
        <v>40</v>
      </c>
      <c r="F47" s="199">
        <f t="shared" si="4"/>
        <v>67</v>
      </c>
      <c r="G47" s="152">
        <v>33</v>
      </c>
      <c r="H47" s="152">
        <v>27</v>
      </c>
      <c r="I47" s="152">
        <v>30</v>
      </c>
      <c r="J47" s="152">
        <v>35</v>
      </c>
      <c r="K47" s="152">
        <v>46</v>
      </c>
      <c r="L47" s="164">
        <v>30</v>
      </c>
      <c r="M47" s="165">
        <v>36</v>
      </c>
      <c r="N47" s="152">
        <v>56</v>
      </c>
      <c r="O47" s="152">
        <v>71</v>
      </c>
      <c r="P47" s="152">
        <v>75</v>
      </c>
      <c r="Q47" s="199">
        <f t="shared" si="34"/>
        <v>439</v>
      </c>
      <c r="R47" s="152">
        <v>43</v>
      </c>
      <c r="S47" s="152">
        <v>57</v>
      </c>
      <c r="T47" s="152">
        <v>47</v>
      </c>
      <c r="U47" s="152">
        <v>36</v>
      </c>
      <c r="V47" s="152">
        <v>21</v>
      </c>
      <c r="W47" s="152">
        <v>8</v>
      </c>
      <c r="X47" s="152">
        <v>3</v>
      </c>
      <c r="Y47" s="152">
        <v>0</v>
      </c>
      <c r="Z47" s="205">
        <f t="shared" si="8"/>
        <v>215</v>
      </c>
      <c r="AA47" s="148"/>
    </row>
    <row r="48" spans="1:27" s="149" customFormat="1" ht="14.25" customHeight="1">
      <c r="A48" s="160" t="s">
        <v>376</v>
      </c>
      <c r="B48" s="202">
        <f t="shared" si="2"/>
        <v>676</v>
      </c>
      <c r="C48" s="153">
        <v>13</v>
      </c>
      <c r="D48" s="153">
        <v>15</v>
      </c>
      <c r="E48" s="153">
        <v>25</v>
      </c>
      <c r="F48" s="202">
        <f t="shared" si="4"/>
        <v>53</v>
      </c>
      <c r="G48" s="153">
        <v>28</v>
      </c>
      <c r="H48" s="153">
        <v>29</v>
      </c>
      <c r="I48" s="153">
        <v>30</v>
      </c>
      <c r="J48" s="153">
        <v>11</v>
      </c>
      <c r="K48" s="153">
        <v>31</v>
      </c>
      <c r="L48" s="166">
        <v>31</v>
      </c>
      <c r="M48" s="167">
        <v>35</v>
      </c>
      <c r="N48" s="153">
        <v>47</v>
      </c>
      <c r="O48" s="153">
        <v>61</v>
      </c>
      <c r="P48" s="153">
        <v>61</v>
      </c>
      <c r="Q48" s="202">
        <f t="shared" si="34"/>
        <v>364</v>
      </c>
      <c r="R48" s="153">
        <v>48</v>
      </c>
      <c r="S48" s="153">
        <v>50</v>
      </c>
      <c r="T48" s="153">
        <v>53</v>
      </c>
      <c r="U48" s="153">
        <v>61</v>
      </c>
      <c r="V48" s="153">
        <v>27</v>
      </c>
      <c r="W48" s="153">
        <v>16</v>
      </c>
      <c r="X48" s="153">
        <v>4</v>
      </c>
      <c r="Y48" s="153">
        <v>0</v>
      </c>
      <c r="Z48" s="206">
        <f t="shared" si="8"/>
        <v>259</v>
      </c>
      <c r="AA48" s="148"/>
    </row>
    <row r="49" spans="1:27" s="149" customFormat="1" ht="14.25" customHeight="1">
      <c r="A49" s="158" t="s">
        <v>391</v>
      </c>
      <c r="B49" s="194">
        <f t="shared" si="2"/>
        <v>2850</v>
      </c>
      <c r="C49" s="150">
        <f>C50+C51</f>
        <v>83</v>
      </c>
      <c r="D49" s="150">
        <f>D50+D51</f>
        <v>134</v>
      </c>
      <c r="E49" s="150">
        <f>E50+E51</f>
        <v>121</v>
      </c>
      <c r="F49" s="194">
        <f t="shared" si="4"/>
        <v>338</v>
      </c>
      <c r="G49" s="150">
        <f aca="true" t="shared" si="36" ref="G49:P49">G50+G51</f>
        <v>143</v>
      </c>
      <c r="H49" s="150">
        <f t="shared" si="36"/>
        <v>169</v>
      </c>
      <c r="I49" s="150">
        <f t="shared" si="36"/>
        <v>150</v>
      </c>
      <c r="J49" s="150">
        <f t="shared" si="36"/>
        <v>152</v>
      </c>
      <c r="K49" s="150">
        <f t="shared" si="36"/>
        <v>130</v>
      </c>
      <c r="L49" s="162">
        <f t="shared" si="36"/>
        <v>146</v>
      </c>
      <c r="M49" s="163">
        <f t="shared" si="36"/>
        <v>183</v>
      </c>
      <c r="N49" s="150">
        <f t="shared" si="36"/>
        <v>263</v>
      </c>
      <c r="O49" s="150">
        <f t="shared" si="36"/>
        <v>266</v>
      </c>
      <c r="P49" s="150">
        <f t="shared" si="36"/>
        <v>223</v>
      </c>
      <c r="Q49" s="194">
        <f t="shared" si="34"/>
        <v>1825</v>
      </c>
      <c r="R49" s="150">
        <f aca="true" t="shared" si="37" ref="R49:Y49">R50+R51</f>
        <v>144</v>
      </c>
      <c r="S49" s="150">
        <f t="shared" si="37"/>
        <v>118</v>
      </c>
      <c r="T49" s="150">
        <f t="shared" si="37"/>
        <v>150</v>
      </c>
      <c r="U49" s="150">
        <f t="shared" si="37"/>
        <v>150</v>
      </c>
      <c r="V49" s="150">
        <f t="shared" si="37"/>
        <v>84</v>
      </c>
      <c r="W49" s="150">
        <f t="shared" si="37"/>
        <v>33</v>
      </c>
      <c r="X49" s="150">
        <f t="shared" si="37"/>
        <v>8</v>
      </c>
      <c r="Y49" s="150">
        <f t="shared" si="37"/>
        <v>0</v>
      </c>
      <c r="Z49" s="196">
        <f t="shared" si="8"/>
        <v>687</v>
      </c>
      <c r="AA49" s="148"/>
    </row>
    <row r="50" spans="1:27" s="149" customFormat="1" ht="14.25" customHeight="1">
      <c r="A50" s="159" t="s">
        <v>375</v>
      </c>
      <c r="B50" s="199">
        <f t="shared" si="2"/>
        <v>1442</v>
      </c>
      <c r="C50" s="152">
        <v>49</v>
      </c>
      <c r="D50" s="152">
        <v>59</v>
      </c>
      <c r="E50" s="152">
        <v>64</v>
      </c>
      <c r="F50" s="199">
        <f t="shared" si="4"/>
        <v>172</v>
      </c>
      <c r="G50" s="152">
        <v>80</v>
      </c>
      <c r="H50" s="152">
        <v>97</v>
      </c>
      <c r="I50" s="152">
        <v>84</v>
      </c>
      <c r="J50" s="152">
        <v>77</v>
      </c>
      <c r="K50" s="152">
        <v>65</v>
      </c>
      <c r="L50" s="164">
        <v>64</v>
      </c>
      <c r="M50" s="165">
        <v>98</v>
      </c>
      <c r="N50" s="152">
        <v>133</v>
      </c>
      <c r="O50" s="152">
        <v>151</v>
      </c>
      <c r="P50" s="152">
        <v>121</v>
      </c>
      <c r="Q50" s="199">
        <f t="shared" si="34"/>
        <v>970</v>
      </c>
      <c r="R50" s="152">
        <v>76</v>
      </c>
      <c r="S50" s="152">
        <v>59</v>
      </c>
      <c r="T50" s="152">
        <v>69</v>
      </c>
      <c r="U50" s="152">
        <v>59</v>
      </c>
      <c r="V50" s="152">
        <v>29</v>
      </c>
      <c r="W50" s="152">
        <v>7</v>
      </c>
      <c r="X50" s="152">
        <v>1</v>
      </c>
      <c r="Y50" s="152">
        <v>0</v>
      </c>
      <c r="Z50" s="205">
        <f t="shared" si="8"/>
        <v>300</v>
      </c>
      <c r="AA50" s="148"/>
    </row>
    <row r="51" spans="1:27" s="149" customFormat="1" ht="14.25" customHeight="1">
      <c r="A51" s="160" t="s">
        <v>376</v>
      </c>
      <c r="B51" s="202">
        <f t="shared" si="2"/>
        <v>1408</v>
      </c>
      <c r="C51" s="153">
        <v>34</v>
      </c>
      <c r="D51" s="153">
        <v>75</v>
      </c>
      <c r="E51" s="153">
        <v>57</v>
      </c>
      <c r="F51" s="202">
        <f t="shared" si="4"/>
        <v>166</v>
      </c>
      <c r="G51" s="153">
        <v>63</v>
      </c>
      <c r="H51" s="153">
        <v>72</v>
      </c>
      <c r="I51" s="153">
        <v>66</v>
      </c>
      <c r="J51" s="153">
        <v>75</v>
      </c>
      <c r="K51" s="153">
        <v>65</v>
      </c>
      <c r="L51" s="166">
        <v>82</v>
      </c>
      <c r="M51" s="167">
        <v>85</v>
      </c>
      <c r="N51" s="153">
        <v>130</v>
      </c>
      <c r="O51" s="153">
        <v>115</v>
      </c>
      <c r="P51" s="153">
        <v>102</v>
      </c>
      <c r="Q51" s="202">
        <f t="shared" si="34"/>
        <v>855</v>
      </c>
      <c r="R51" s="153">
        <v>68</v>
      </c>
      <c r="S51" s="153">
        <v>59</v>
      </c>
      <c r="T51" s="153">
        <v>81</v>
      </c>
      <c r="U51" s="153">
        <v>91</v>
      </c>
      <c r="V51" s="153">
        <v>55</v>
      </c>
      <c r="W51" s="153">
        <v>26</v>
      </c>
      <c r="X51" s="153">
        <v>7</v>
      </c>
      <c r="Y51" s="153">
        <v>0</v>
      </c>
      <c r="Z51" s="206">
        <f t="shared" si="8"/>
        <v>387</v>
      </c>
      <c r="AA51" s="148"/>
    </row>
    <row r="52" spans="1:27" s="149" customFormat="1" ht="6.75" customHeight="1">
      <c r="A52" s="463"/>
      <c r="B52" s="466"/>
      <c r="C52" s="467"/>
      <c r="D52" s="464"/>
      <c r="E52" s="464"/>
      <c r="F52" s="465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5"/>
      <c r="R52" s="464"/>
      <c r="S52" s="464"/>
      <c r="T52" s="464"/>
      <c r="U52" s="464"/>
      <c r="V52" s="464"/>
      <c r="W52" s="464"/>
      <c r="X52" s="464"/>
      <c r="Y52" s="464"/>
      <c r="Z52" s="465"/>
      <c r="AA52" s="148"/>
    </row>
    <row r="53" spans="1:2" ht="13.5" customHeight="1">
      <c r="A53" s="468" t="s">
        <v>624</v>
      </c>
      <c r="B53" s="469">
        <v>1591</v>
      </c>
    </row>
    <row r="54" spans="1:2" ht="14.25" customHeight="1">
      <c r="A54" s="149" t="s">
        <v>625</v>
      </c>
      <c r="B54" s="470">
        <v>840</v>
      </c>
    </row>
    <row r="55" spans="1:2" ht="14.25" customHeight="1">
      <c r="A55" s="463" t="s">
        <v>626</v>
      </c>
      <c r="B55" s="471">
        <v>751</v>
      </c>
    </row>
  </sheetData>
  <sheetProtection/>
  <mergeCells count="2">
    <mergeCell ref="A1:L1"/>
    <mergeCell ref="W1:Z1"/>
  </mergeCells>
  <printOptions/>
  <pageMargins left="0.75" right="0.18" top="0.78" bottom="0.79" header="0.512" footer="0.512"/>
  <pageSetup horizontalDpi="600" verticalDpi="600" orientation="portrait" paperSize="9" scale="99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X529"/>
  <sheetViews>
    <sheetView zoomScaleSheetLayoutView="100" zoomScalePageLayoutView="0" workbookViewId="0" topLeftCell="A1">
      <pane ySplit="5" topLeftCell="A27" activePane="bottomLeft" state="frozen"/>
      <selection pane="topLeft" activeCell="A1" sqref="A1"/>
      <selection pane="bottomLeft" activeCell="B29" sqref="B29"/>
    </sheetView>
  </sheetViews>
  <sheetFormatPr defaultColWidth="9.00390625" defaultRowHeight="18" customHeight="1"/>
  <cols>
    <col min="1" max="1" width="12.25390625" style="21" customWidth="1"/>
    <col min="2" max="2" width="8.125" style="370" bestFit="1" customWidth="1"/>
    <col min="3" max="4" width="4.125" style="370" bestFit="1" customWidth="1"/>
    <col min="5" max="6" width="3.50390625" style="370" bestFit="1" customWidth="1"/>
    <col min="7" max="7" width="8.125" style="370" bestFit="1" customWidth="1"/>
    <col min="8" max="9" width="4.125" style="370" bestFit="1" customWidth="1"/>
    <col min="10" max="11" width="3.50390625" style="370" bestFit="1" customWidth="1"/>
    <col min="12" max="12" width="8.125" style="370" bestFit="1" customWidth="1"/>
    <col min="13" max="13" width="4.50390625" style="370" bestFit="1" customWidth="1"/>
    <col min="14" max="14" width="4.125" style="370" bestFit="1" customWidth="1"/>
    <col min="15" max="16" width="3.50390625" style="370" bestFit="1" customWidth="1"/>
    <col min="17" max="17" width="8.125" style="370" bestFit="1" customWidth="1"/>
    <col min="18" max="18" width="4.50390625" style="370" bestFit="1" customWidth="1"/>
    <col min="19" max="19" width="4.125" style="370" bestFit="1" customWidth="1"/>
    <col min="20" max="21" width="3.50390625" style="370" bestFit="1" customWidth="1"/>
    <col min="22" max="16384" width="9.00390625" style="3" customWidth="1"/>
  </cols>
  <sheetData>
    <row r="1" spans="1:21" s="1" customFormat="1" ht="18" customHeight="1">
      <c r="A1" s="798" t="s">
        <v>639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</row>
    <row r="2" spans="1:24" s="1" customFormat="1" ht="18" customHeight="1">
      <c r="A2" s="620" t="s">
        <v>436</v>
      </c>
      <c r="B2" s="362"/>
      <c r="C2" s="362"/>
      <c r="D2" s="362"/>
      <c r="E2" s="375"/>
      <c r="F2" s="375"/>
      <c r="G2" s="362"/>
      <c r="H2" s="362"/>
      <c r="I2" s="362"/>
      <c r="J2" s="362"/>
      <c r="K2" s="362"/>
      <c r="L2" s="362"/>
      <c r="M2" s="362"/>
      <c r="N2" s="807"/>
      <c r="O2" s="807"/>
      <c r="P2" s="807"/>
      <c r="Q2" s="362"/>
      <c r="R2" s="19"/>
      <c r="S2" s="619" t="s">
        <v>338</v>
      </c>
      <c r="T2" s="619"/>
      <c r="U2" s="619"/>
      <c r="V2" s="19"/>
      <c r="W2" s="19"/>
      <c r="X2" s="19"/>
    </row>
    <row r="3" spans="1:21" s="17" customFormat="1" ht="18.75" customHeight="1">
      <c r="A3" s="805"/>
      <c r="B3" s="800" t="s">
        <v>581</v>
      </c>
      <c r="C3" s="802" t="s">
        <v>221</v>
      </c>
      <c r="D3" s="803"/>
      <c r="E3" s="802" t="s">
        <v>296</v>
      </c>
      <c r="F3" s="803"/>
      <c r="G3" s="800" t="s">
        <v>599</v>
      </c>
      <c r="H3" s="802" t="s">
        <v>221</v>
      </c>
      <c r="I3" s="803"/>
      <c r="J3" s="802" t="s">
        <v>296</v>
      </c>
      <c r="K3" s="803"/>
      <c r="L3" s="800" t="s">
        <v>616</v>
      </c>
      <c r="M3" s="802" t="s">
        <v>221</v>
      </c>
      <c r="N3" s="803"/>
      <c r="O3" s="802" t="s">
        <v>296</v>
      </c>
      <c r="P3" s="804"/>
      <c r="Q3" s="800" t="s">
        <v>643</v>
      </c>
      <c r="R3" s="802" t="s">
        <v>221</v>
      </c>
      <c r="S3" s="803"/>
      <c r="T3" s="802" t="s">
        <v>296</v>
      </c>
      <c r="U3" s="804"/>
    </row>
    <row r="4" spans="1:21" s="17" customFormat="1" ht="18.75" customHeight="1">
      <c r="A4" s="806"/>
      <c r="B4" s="801"/>
      <c r="C4" s="367" t="s">
        <v>222</v>
      </c>
      <c r="D4" s="367" t="s">
        <v>223</v>
      </c>
      <c r="E4" s="367" t="s">
        <v>222</v>
      </c>
      <c r="F4" s="364" t="s">
        <v>223</v>
      </c>
      <c r="G4" s="801"/>
      <c r="H4" s="367" t="s">
        <v>222</v>
      </c>
      <c r="I4" s="367" t="s">
        <v>223</v>
      </c>
      <c r="J4" s="367" t="s">
        <v>222</v>
      </c>
      <c r="K4" s="364" t="s">
        <v>223</v>
      </c>
      <c r="L4" s="801"/>
      <c r="M4" s="367" t="s">
        <v>222</v>
      </c>
      <c r="N4" s="367" t="s">
        <v>223</v>
      </c>
      <c r="O4" s="367" t="s">
        <v>222</v>
      </c>
      <c r="P4" s="367" t="s">
        <v>223</v>
      </c>
      <c r="Q4" s="801"/>
      <c r="R4" s="367" t="s">
        <v>222</v>
      </c>
      <c r="S4" s="367" t="s">
        <v>223</v>
      </c>
      <c r="T4" s="367" t="s">
        <v>222</v>
      </c>
      <c r="U4" s="367" t="s">
        <v>223</v>
      </c>
    </row>
    <row r="5" spans="1:21" s="17" customFormat="1" ht="18.75" customHeight="1">
      <c r="A5" s="285" t="s">
        <v>186</v>
      </c>
      <c r="B5" s="376">
        <v>1033</v>
      </c>
      <c r="C5" s="377">
        <v>486</v>
      </c>
      <c r="D5" s="377">
        <v>454</v>
      </c>
      <c r="E5" s="377">
        <v>49</v>
      </c>
      <c r="F5" s="378">
        <v>44</v>
      </c>
      <c r="G5" s="376">
        <v>1066</v>
      </c>
      <c r="H5" s="377">
        <v>494</v>
      </c>
      <c r="I5" s="377">
        <v>481</v>
      </c>
      <c r="J5" s="377">
        <v>46</v>
      </c>
      <c r="K5" s="378">
        <v>45</v>
      </c>
      <c r="L5" s="376">
        <v>1054</v>
      </c>
      <c r="M5" s="377">
        <v>471</v>
      </c>
      <c r="N5" s="377">
        <v>485</v>
      </c>
      <c r="O5" s="377">
        <v>49</v>
      </c>
      <c r="P5" s="377">
        <v>49</v>
      </c>
      <c r="Q5" s="376">
        <v>1012</v>
      </c>
      <c r="R5" s="377">
        <v>468</v>
      </c>
      <c r="S5" s="377">
        <v>453</v>
      </c>
      <c r="T5" s="377">
        <v>49</v>
      </c>
      <c r="U5" s="377">
        <v>42</v>
      </c>
    </row>
    <row r="6" spans="1:21" s="17" customFormat="1" ht="18.75" customHeight="1">
      <c r="A6" s="384" t="s">
        <v>632</v>
      </c>
      <c r="B6" s="352">
        <v>1</v>
      </c>
      <c r="C6" s="99">
        <v>1</v>
      </c>
      <c r="D6" s="99" t="str">
        <f>F7</f>
        <v>－</v>
      </c>
      <c r="E6" s="99" t="s">
        <v>641</v>
      </c>
      <c r="F6" s="100" t="s">
        <v>641</v>
      </c>
      <c r="G6" s="352">
        <v>1</v>
      </c>
      <c r="H6" s="99">
        <v>1</v>
      </c>
      <c r="I6" s="99" t="str">
        <f>K7</f>
        <v>－</v>
      </c>
      <c r="J6" s="99" t="s">
        <v>641</v>
      </c>
      <c r="K6" s="100" t="s">
        <v>641</v>
      </c>
      <c r="L6" s="352">
        <v>1</v>
      </c>
      <c r="M6" s="99">
        <v>1</v>
      </c>
      <c r="N6" s="99" t="s">
        <v>642</v>
      </c>
      <c r="O6" s="99" t="s">
        <v>641</v>
      </c>
      <c r="P6" s="99" t="s">
        <v>641</v>
      </c>
      <c r="Q6" s="352">
        <v>1</v>
      </c>
      <c r="R6" s="99">
        <v>1</v>
      </c>
      <c r="S6" s="99" t="s">
        <v>642</v>
      </c>
      <c r="T6" s="99" t="s">
        <v>641</v>
      </c>
      <c r="U6" s="99" t="s">
        <v>641</v>
      </c>
    </row>
    <row r="7" spans="1:21" s="17" customFormat="1" ht="18.75" customHeight="1">
      <c r="A7" s="135" t="s">
        <v>518</v>
      </c>
      <c r="B7" s="352">
        <v>3</v>
      </c>
      <c r="C7" s="99">
        <v>2</v>
      </c>
      <c r="D7" s="99">
        <v>1</v>
      </c>
      <c r="E7" s="99" t="s">
        <v>339</v>
      </c>
      <c r="F7" s="100" t="s">
        <v>339</v>
      </c>
      <c r="G7" s="352">
        <v>3</v>
      </c>
      <c r="H7" s="99">
        <v>2</v>
      </c>
      <c r="I7" s="99">
        <v>1</v>
      </c>
      <c r="J7" s="99" t="s">
        <v>339</v>
      </c>
      <c r="K7" s="100" t="s">
        <v>339</v>
      </c>
      <c r="L7" s="352">
        <v>4</v>
      </c>
      <c r="M7" s="99">
        <v>2</v>
      </c>
      <c r="N7" s="99">
        <v>2</v>
      </c>
      <c r="O7" s="99" t="s">
        <v>642</v>
      </c>
      <c r="P7" s="99" t="s">
        <v>642</v>
      </c>
      <c r="Q7" s="352">
        <v>3</v>
      </c>
      <c r="R7" s="99">
        <v>2</v>
      </c>
      <c r="S7" s="99">
        <v>1</v>
      </c>
      <c r="T7" s="99" t="s">
        <v>642</v>
      </c>
      <c r="U7" s="99" t="s">
        <v>642</v>
      </c>
    </row>
    <row r="8" spans="1:21" s="17" customFormat="1" ht="18.75" customHeight="1">
      <c r="A8" s="135" t="s">
        <v>519</v>
      </c>
      <c r="B8" s="352">
        <v>3</v>
      </c>
      <c r="C8" s="99">
        <v>1</v>
      </c>
      <c r="D8" s="99">
        <v>2</v>
      </c>
      <c r="E8" s="99" t="s">
        <v>339</v>
      </c>
      <c r="F8" s="100" t="s">
        <v>339</v>
      </c>
      <c r="G8" s="352">
        <v>3</v>
      </c>
      <c r="H8" s="99">
        <v>1</v>
      </c>
      <c r="I8" s="99">
        <v>2</v>
      </c>
      <c r="J8" s="99" t="s">
        <v>339</v>
      </c>
      <c r="K8" s="100" t="s">
        <v>339</v>
      </c>
      <c r="L8" s="352">
        <v>4</v>
      </c>
      <c r="M8" s="99">
        <v>2</v>
      </c>
      <c r="N8" s="99">
        <v>2</v>
      </c>
      <c r="O8" s="99" t="s">
        <v>642</v>
      </c>
      <c r="P8" s="99" t="s">
        <v>642</v>
      </c>
      <c r="Q8" s="352">
        <v>4</v>
      </c>
      <c r="R8" s="99">
        <v>2</v>
      </c>
      <c r="S8" s="99">
        <v>2</v>
      </c>
      <c r="T8" s="99" t="s">
        <v>642</v>
      </c>
      <c r="U8" s="99" t="s">
        <v>642</v>
      </c>
    </row>
    <row r="9" spans="1:21" s="17" customFormat="1" ht="18.75" customHeight="1">
      <c r="A9" s="135" t="s">
        <v>520</v>
      </c>
      <c r="B9" s="352">
        <v>5</v>
      </c>
      <c r="C9" s="99">
        <v>5</v>
      </c>
      <c r="D9" s="99" t="s">
        <v>339</v>
      </c>
      <c r="E9" s="99" t="s">
        <v>339</v>
      </c>
      <c r="F9" s="100" t="s">
        <v>339</v>
      </c>
      <c r="G9" s="352">
        <v>4</v>
      </c>
      <c r="H9" s="99">
        <v>4</v>
      </c>
      <c r="I9" s="99" t="s">
        <v>339</v>
      </c>
      <c r="J9" s="99" t="s">
        <v>339</v>
      </c>
      <c r="K9" s="100" t="s">
        <v>339</v>
      </c>
      <c r="L9" s="352">
        <v>8</v>
      </c>
      <c r="M9" s="99">
        <v>7</v>
      </c>
      <c r="N9" s="99">
        <v>1</v>
      </c>
      <c r="O9" s="99" t="s">
        <v>642</v>
      </c>
      <c r="P9" s="99" t="s">
        <v>642</v>
      </c>
      <c r="Q9" s="352">
        <v>11</v>
      </c>
      <c r="R9" s="99">
        <v>7</v>
      </c>
      <c r="S9" s="99">
        <v>3</v>
      </c>
      <c r="T9" s="99">
        <v>1</v>
      </c>
      <c r="U9" s="99" t="s">
        <v>642</v>
      </c>
    </row>
    <row r="10" spans="1:21" s="17" customFormat="1" ht="18.75" customHeight="1">
      <c r="A10" s="135" t="s">
        <v>521</v>
      </c>
      <c r="B10" s="352">
        <v>6</v>
      </c>
      <c r="C10" s="99">
        <v>1</v>
      </c>
      <c r="D10" s="99">
        <v>4</v>
      </c>
      <c r="E10" s="99">
        <v>1</v>
      </c>
      <c r="F10" s="100" t="s">
        <v>339</v>
      </c>
      <c r="G10" s="352">
        <v>6</v>
      </c>
      <c r="H10" s="99">
        <v>2</v>
      </c>
      <c r="I10" s="99">
        <v>4</v>
      </c>
      <c r="J10" s="99" t="s">
        <v>641</v>
      </c>
      <c r="K10" s="100" t="s">
        <v>339</v>
      </c>
      <c r="L10" s="352">
        <v>7</v>
      </c>
      <c r="M10" s="99">
        <v>2</v>
      </c>
      <c r="N10" s="99">
        <v>5</v>
      </c>
      <c r="O10" s="99" t="s">
        <v>642</v>
      </c>
      <c r="P10" s="99" t="s">
        <v>642</v>
      </c>
      <c r="Q10" s="352">
        <v>5</v>
      </c>
      <c r="R10" s="99">
        <v>2</v>
      </c>
      <c r="S10" s="99">
        <v>3</v>
      </c>
      <c r="T10" s="99" t="s">
        <v>642</v>
      </c>
      <c r="U10" s="99" t="s">
        <v>644</v>
      </c>
    </row>
    <row r="11" spans="1:21" s="17" customFormat="1" ht="18.75" customHeight="1">
      <c r="A11" s="135" t="s">
        <v>522</v>
      </c>
      <c r="B11" s="352">
        <v>134</v>
      </c>
      <c r="C11" s="99">
        <v>50</v>
      </c>
      <c r="D11" s="99">
        <v>60</v>
      </c>
      <c r="E11" s="99">
        <v>10</v>
      </c>
      <c r="F11" s="100">
        <v>14</v>
      </c>
      <c r="G11" s="352">
        <v>147</v>
      </c>
      <c r="H11" s="99">
        <v>58</v>
      </c>
      <c r="I11" s="99">
        <v>65</v>
      </c>
      <c r="J11" s="99">
        <v>10</v>
      </c>
      <c r="K11" s="100">
        <v>14</v>
      </c>
      <c r="L11" s="352">
        <v>154</v>
      </c>
      <c r="M11" s="99">
        <v>59</v>
      </c>
      <c r="N11" s="99">
        <v>69</v>
      </c>
      <c r="O11" s="99">
        <v>12</v>
      </c>
      <c r="P11" s="99">
        <v>14</v>
      </c>
      <c r="Q11" s="352">
        <v>146</v>
      </c>
      <c r="R11" s="99">
        <v>58</v>
      </c>
      <c r="S11" s="99">
        <v>65</v>
      </c>
      <c r="T11" s="99">
        <v>12</v>
      </c>
      <c r="U11" s="99">
        <v>11</v>
      </c>
    </row>
    <row r="12" spans="1:21" s="17" customFormat="1" ht="18.75" customHeight="1">
      <c r="A12" s="384" t="s">
        <v>586</v>
      </c>
      <c r="B12" s="352">
        <v>1</v>
      </c>
      <c r="C12" s="99">
        <v>1</v>
      </c>
      <c r="D12" s="99" t="s">
        <v>641</v>
      </c>
      <c r="E12" s="99" t="s">
        <v>641</v>
      </c>
      <c r="F12" s="100" t="s">
        <v>641</v>
      </c>
      <c r="G12" s="352">
        <v>1</v>
      </c>
      <c r="H12" s="99">
        <v>1</v>
      </c>
      <c r="I12" s="99" t="s">
        <v>641</v>
      </c>
      <c r="J12" s="99" t="s">
        <v>641</v>
      </c>
      <c r="K12" s="100" t="s">
        <v>641</v>
      </c>
      <c r="L12" s="352">
        <v>1</v>
      </c>
      <c r="M12" s="99">
        <v>1</v>
      </c>
      <c r="N12" s="99" t="s">
        <v>642</v>
      </c>
      <c r="O12" s="99" t="s">
        <v>642</v>
      </c>
      <c r="P12" s="99" t="s">
        <v>642</v>
      </c>
      <c r="Q12" s="352">
        <v>1</v>
      </c>
      <c r="R12" s="99">
        <v>1</v>
      </c>
      <c r="S12" s="99" t="s">
        <v>642</v>
      </c>
      <c r="T12" s="99" t="s">
        <v>642</v>
      </c>
      <c r="U12" s="99" t="s">
        <v>642</v>
      </c>
    </row>
    <row r="13" spans="1:21" s="17" customFormat="1" ht="18.75" customHeight="1">
      <c r="A13" s="135" t="s">
        <v>523</v>
      </c>
      <c r="B13" s="352">
        <v>1</v>
      </c>
      <c r="C13" s="99">
        <v>1</v>
      </c>
      <c r="D13" s="99" t="s">
        <v>641</v>
      </c>
      <c r="E13" s="99" t="s">
        <v>339</v>
      </c>
      <c r="F13" s="100" t="s">
        <v>339</v>
      </c>
      <c r="G13" s="352">
        <v>1</v>
      </c>
      <c r="H13" s="99">
        <v>1</v>
      </c>
      <c r="I13" s="99" t="s">
        <v>641</v>
      </c>
      <c r="J13" s="99" t="s">
        <v>339</v>
      </c>
      <c r="K13" s="100" t="s">
        <v>339</v>
      </c>
      <c r="L13" s="352">
        <v>1</v>
      </c>
      <c r="M13" s="99">
        <v>1</v>
      </c>
      <c r="N13" s="99" t="s">
        <v>642</v>
      </c>
      <c r="O13" s="99" t="s">
        <v>642</v>
      </c>
      <c r="P13" s="100" t="s">
        <v>642</v>
      </c>
      <c r="Q13" s="352" t="s">
        <v>642</v>
      </c>
      <c r="R13" s="99" t="s">
        <v>645</v>
      </c>
      <c r="S13" s="99" t="s">
        <v>642</v>
      </c>
      <c r="T13" s="99" t="s">
        <v>642</v>
      </c>
      <c r="U13" s="99" t="s">
        <v>642</v>
      </c>
    </row>
    <row r="14" spans="1:21" s="17" customFormat="1" ht="18.75" customHeight="1">
      <c r="A14" s="135" t="s">
        <v>524</v>
      </c>
      <c r="B14" s="352">
        <v>4</v>
      </c>
      <c r="C14" s="99">
        <v>2</v>
      </c>
      <c r="D14" s="99">
        <v>2</v>
      </c>
      <c r="E14" s="99" t="s">
        <v>339</v>
      </c>
      <c r="F14" s="100" t="s">
        <v>339</v>
      </c>
      <c r="G14" s="352">
        <v>3</v>
      </c>
      <c r="H14" s="99">
        <v>2</v>
      </c>
      <c r="I14" s="99">
        <v>1</v>
      </c>
      <c r="J14" s="99" t="s">
        <v>339</v>
      </c>
      <c r="K14" s="100" t="s">
        <v>339</v>
      </c>
      <c r="L14" s="352">
        <v>3</v>
      </c>
      <c r="M14" s="99">
        <v>2</v>
      </c>
      <c r="N14" s="99">
        <v>1</v>
      </c>
      <c r="O14" s="99" t="s">
        <v>642</v>
      </c>
      <c r="P14" s="99" t="s">
        <v>642</v>
      </c>
      <c r="Q14" s="352">
        <v>2</v>
      </c>
      <c r="R14" s="99">
        <v>2</v>
      </c>
      <c r="S14" s="99" t="s">
        <v>642</v>
      </c>
      <c r="T14" s="99" t="s">
        <v>642</v>
      </c>
      <c r="U14" s="99" t="s">
        <v>642</v>
      </c>
    </row>
    <row r="15" spans="1:21" s="17" customFormat="1" ht="18.75" customHeight="1">
      <c r="A15" s="135" t="s">
        <v>525</v>
      </c>
      <c r="B15" s="352">
        <v>359</v>
      </c>
      <c r="C15" s="99">
        <v>174</v>
      </c>
      <c r="D15" s="99">
        <v>177</v>
      </c>
      <c r="E15" s="99">
        <v>5</v>
      </c>
      <c r="F15" s="100">
        <v>3</v>
      </c>
      <c r="G15" s="352">
        <v>375</v>
      </c>
      <c r="H15" s="99">
        <v>185</v>
      </c>
      <c r="I15" s="99">
        <v>182</v>
      </c>
      <c r="J15" s="99">
        <v>5</v>
      </c>
      <c r="K15" s="100">
        <v>3</v>
      </c>
      <c r="L15" s="352">
        <v>322</v>
      </c>
      <c r="M15" s="99">
        <v>150</v>
      </c>
      <c r="N15" s="99">
        <v>163</v>
      </c>
      <c r="O15" s="99">
        <v>4</v>
      </c>
      <c r="P15" s="99">
        <v>5</v>
      </c>
      <c r="Q15" s="352">
        <v>305</v>
      </c>
      <c r="R15" s="99">
        <v>142</v>
      </c>
      <c r="S15" s="99">
        <v>158</v>
      </c>
      <c r="T15" s="99">
        <v>1</v>
      </c>
      <c r="U15" s="99">
        <v>4</v>
      </c>
    </row>
    <row r="16" spans="1:21" s="17" customFormat="1" ht="18.75" customHeight="1">
      <c r="A16" s="135" t="s">
        <v>526</v>
      </c>
      <c r="B16" s="352" t="s">
        <v>641</v>
      </c>
      <c r="C16" s="99" t="s">
        <v>339</v>
      </c>
      <c r="D16" s="99" t="s">
        <v>585</v>
      </c>
      <c r="E16" s="99" t="s">
        <v>339</v>
      </c>
      <c r="F16" s="100" t="s">
        <v>339</v>
      </c>
      <c r="G16" s="352" t="s">
        <v>641</v>
      </c>
      <c r="H16" s="99" t="s">
        <v>339</v>
      </c>
      <c r="I16" s="99" t="s">
        <v>585</v>
      </c>
      <c r="J16" s="99" t="s">
        <v>339</v>
      </c>
      <c r="K16" s="100" t="s">
        <v>339</v>
      </c>
      <c r="L16" s="352" t="s">
        <v>641</v>
      </c>
      <c r="M16" s="99" t="s">
        <v>642</v>
      </c>
      <c r="N16" s="99" t="s">
        <v>642</v>
      </c>
      <c r="O16" s="99" t="s">
        <v>642</v>
      </c>
      <c r="P16" s="99" t="s">
        <v>642</v>
      </c>
      <c r="Q16" s="352" t="s">
        <v>641</v>
      </c>
      <c r="R16" s="99" t="s">
        <v>642</v>
      </c>
      <c r="S16" s="99" t="s">
        <v>642</v>
      </c>
      <c r="T16" s="99" t="s">
        <v>642</v>
      </c>
      <c r="U16" s="99" t="s">
        <v>642</v>
      </c>
    </row>
    <row r="17" spans="1:21" s="17" customFormat="1" ht="18.75" customHeight="1">
      <c r="A17" s="135" t="s">
        <v>527</v>
      </c>
      <c r="B17" s="352" t="s">
        <v>641</v>
      </c>
      <c r="C17" s="99" t="s">
        <v>585</v>
      </c>
      <c r="D17" s="99" t="s">
        <v>339</v>
      </c>
      <c r="E17" s="99" t="s">
        <v>339</v>
      </c>
      <c r="F17" s="100" t="s">
        <v>339</v>
      </c>
      <c r="G17" s="352">
        <v>1</v>
      </c>
      <c r="H17" s="99" t="s">
        <v>641</v>
      </c>
      <c r="I17" s="99">
        <v>1</v>
      </c>
      <c r="J17" s="99" t="s">
        <v>339</v>
      </c>
      <c r="K17" s="100" t="s">
        <v>339</v>
      </c>
      <c r="L17" s="352" t="s">
        <v>641</v>
      </c>
      <c r="M17" s="99" t="s">
        <v>642</v>
      </c>
      <c r="N17" s="99" t="s">
        <v>642</v>
      </c>
      <c r="O17" s="99" t="s">
        <v>642</v>
      </c>
      <c r="P17" s="99" t="s">
        <v>642</v>
      </c>
      <c r="Q17" s="352" t="s">
        <v>641</v>
      </c>
      <c r="R17" s="99" t="s">
        <v>642</v>
      </c>
      <c r="S17" s="99" t="s">
        <v>642</v>
      </c>
      <c r="T17" s="99" t="s">
        <v>642</v>
      </c>
      <c r="U17" s="99" t="s">
        <v>642</v>
      </c>
    </row>
    <row r="18" spans="1:21" s="17" customFormat="1" ht="18.75" customHeight="1">
      <c r="A18" s="135" t="s">
        <v>646</v>
      </c>
      <c r="B18" s="352" t="s">
        <v>641</v>
      </c>
      <c r="C18" s="99" t="s">
        <v>585</v>
      </c>
      <c r="D18" s="99" t="s">
        <v>339</v>
      </c>
      <c r="E18" s="99" t="s">
        <v>339</v>
      </c>
      <c r="F18" s="100" t="s">
        <v>339</v>
      </c>
      <c r="G18" s="352" t="s">
        <v>641</v>
      </c>
      <c r="H18" s="99" t="s">
        <v>585</v>
      </c>
      <c r="I18" s="99" t="s">
        <v>339</v>
      </c>
      <c r="J18" s="99" t="s">
        <v>339</v>
      </c>
      <c r="K18" s="100" t="s">
        <v>339</v>
      </c>
      <c r="L18" s="352" t="s">
        <v>641</v>
      </c>
      <c r="M18" s="99" t="s">
        <v>585</v>
      </c>
      <c r="N18" s="99" t="s">
        <v>339</v>
      </c>
      <c r="O18" s="99" t="s">
        <v>339</v>
      </c>
      <c r="P18" s="100" t="s">
        <v>339</v>
      </c>
      <c r="Q18" s="352">
        <v>1</v>
      </c>
      <c r="R18" s="99" t="s">
        <v>642</v>
      </c>
      <c r="S18" s="99">
        <v>1</v>
      </c>
      <c r="T18" s="99" t="s">
        <v>642</v>
      </c>
      <c r="U18" s="99" t="s">
        <v>642</v>
      </c>
    </row>
    <row r="19" spans="1:21" s="17" customFormat="1" ht="18.75" customHeight="1">
      <c r="A19" s="135" t="s">
        <v>647</v>
      </c>
      <c r="B19" s="352" t="s">
        <v>641</v>
      </c>
      <c r="C19" s="99" t="s">
        <v>585</v>
      </c>
      <c r="D19" s="99" t="s">
        <v>339</v>
      </c>
      <c r="E19" s="99" t="s">
        <v>339</v>
      </c>
      <c r="F19" s="100" t="s">
        <v>339</v>
      </c>
      <c r="G19" s="352" t="s">
        <v>641</v>
      </c>
      <c r="H19" s="99" t="s">
        <v>585</v>
      </c>
      <c r="I19" s="99" t="s">
        <v>339</v>
      </c>
      <c r="J19" s="99" t="s">
        <v>339</v>
      </c>
      <c r="K19" s="100" t="s">
        <v>339</v>
      </c>
      <c r="L19" s="352" t="s">
        <v>641</v>
      </c>
      <c r="M19" s="99" t="s">
        <v>585</v>
      </c>
      <c r="N19" s="99" t="s">
        <v>339</v>
      </c>
      <c r="O19" s="99" t="s">
        <v>339</v>
      </c>
      <c r="P19" s="100" t="s">
        <v>339</v>
      </c>
      <c r="Q19" s="352">
        <v>1</v>
      </c>
      <c r="R19" s="99">
        <v>1</v>
      </c>
      <c r="S19" s="99" t="s">
        <v>642</v>
      </c>
      <c r="T19" s="99" t="s">
        <v>642</v>
      </c>
      <c r="U19" s="99" t="s">
        <v>642</v>
      </c>
    </row>
    <row r="20" spans="1:21" s="17" customFormat="1" ht="18.75" customHeight="1">
      <c r="A20" s="135" t="s">
        <v>528</v>
      </c>
      <c r="B20" s="352">
        <v>2</v>
      </c>
      <c r="C20" s="99">
        <v>2</v>
      </c>
      <c r="D20" s="99" t="s">
        <v>339</v>
      </c>
      <c r="E20" s="99" t="s">
        <v>339</v>
      </c>
      <c r="F20" s="100" t="s">
        <v>339</v>
      </c>
      <c r="G20" s="352">
        <v>2</v>
      </c>
      <c r="H20" s="99">
        <v>2</v>
      </c>
      <c r="I20" s="99" t="s">
        <v>339</v>
      </c>
      <c r="J20" s="99" t="s">
        <v>339</v>
      </c>
      <c r="K20" s="100" t="s">
        <v>339</v>
      </c>
      <c r="L20" s="352">
        <v>2</v>
      </c>
      <c r="M20" s="99">
        <v>2</v>
      </c>
      <c r="N20" s="99" t="s">
        <v>642</v>
      </c>
      <c r="O20" s="99" t="s">
        <v>642</v>
      </c>
      <c r="P20" s="99" t="s">
        <v>642</v>
      </c>
      <c r="Q20" s="352">
        <v>2</v>
      </c>
      <c r="R20" s="99">
        <v>2</v>
      </c>
      <c r="S20" s="99" t="s">
        <v>642</v>
      </c>
      <c r="T20" s="99" t="s">
        <v>642</v>
      </c>
      <c r="U20" s="99" t="s">
        <v>642</v>
      </c>
    </row>
    <row r="21" spans="1:21" s="17" customFormat="1" ht="18.75" customHeight="1">
      <c r="A21" s="135" t="s">
        <v>529</v>
      </c>
      <c r="B21" s="352">
        <v>2</v>
      </c>
      <c r="C21" s="99" t="s">
        <v>339</v>
      </c>
      <c r="D21" s="99">
        <v>1</v>
      </c>
      <c r="E21" s="99" t="s">
        <v>339</v>
      </c>
      <c r="F21" s="100">
        <v>1</v>
      </c>
      <c r="G21" s="352">
        <v>2</v>
      </c>
      <c r="H21" s="99" t="s">
        <v>339</v>
      </c>
      <c r="I21" s="99">
        <v>1</v>
      </c>
      <c r="J21" s="99" t="s">
        <v>339</v>
      </c>
      <c r="K21" s="100">
        <v>1</v>
      </c>
      <c r="L21" s="352">
        <v>2</v>
      </c>
      <c r="M21" s="99" t="s">
        <v>641</v>
      </c>
      <c r="N21" s="99">
        <v>1</v>
      </c>
      <c r="O21" s="99" t="s">
        <v>642</v>
      </c>
      <c r="P21" s="99">
        <v>1</v>
      </c>
      <c r="Q21" s="352" t="s">
        <v>641</v>
      </c>
      <c r="R21" s="99" t="s">
        <v>585</v>
      </c>
      <c r="S21" s="99" t="s">
        <v>339</v>
      </c>
      <c r="T21" s="99" t="s">
        <v>339</v>
      </c>
      <c r="U21" s="99" t="s">
        <v>339</v>
      </c>
    </row>
    <row r="22" spans="1:21" s="17" customFormat="1" ht="18.75" customHeight="1">
      <c r="A22" s="135" t="s">
        <v>530</v>
      </c>
      <c r="B22" s="352">
        <v>2</v>
      </c>
      <c r="C22" s="99">
        <v>2</v>
      </c>
      <c r="D22" s="99" t="s">
        <v>339</v>
      </c>
      <c r="E22" s="99" t="s">
        <v>339</v>
      </c>
      <c r="F22" s="100" t="s">
        <v>339</v>
      </c>
      <c r="G22" s="352">
        <v>2</v>
      </c>
      <c r="H22" s="99">
        <v>2</v>
      </c>
      <c r="I22" s="99" t="s">
        <v>339</v>
      </c>
      <c r="J22" s="99" t="s">
        <v>339</v>
      </c>
      <c r="K22" s="100" t="s">
        <v>339</v>
      </c>
      <c r="L22" s="352">
        <v>1</v>
      </c>
      <c r="M22" s="99">
        <v>1</v>
      </c>
      <c r="N22" s="99" t="s">
        <v>642</v>
      </c>
      <c r="O22" s="99" t="s">
        <v>642</v>
      </c>
      <c r="P22" s="99" t="s">
        <v>642</v>
      </c>
      <c r="Q22" s="352">
        <v>3</v>
      </c>
      <c r="R22" s="99">
        <v>3</v>
      </c>
      <c r="S22" s="99" t="s">
        <v>642</v>
      </c>
      <c r="T22" s="99" t="s">
        <v>642</v>
      </c>
      <c r="U22" s="99" t="s">
        <v>642</v>
      </c>
    </row>
    <row r="23" spans="1:21" s="17" customFormat="1" ht="18.75" customHeight="1">
      <c r="A23" s="135" t="s">
        <v>531</v>
      </c>
      <c r="B23" s="352">
        <v>13</v>
      </c>
      <c r="C23" s="99">
        <v>10</v>
      </c>
      <c r="D23" s="99">
        <v>3</v>
      </c>
      <c r="E23" s="99" t="s">
        <v>339</v>
      </c>
      <c r="F23" s="100" t="s">
        <v>339</v>
      </c>
      <c r="G23" s="352">
        <v>13</v>
      </c>
      <c r="H23" s="99">
        <v>10</v>
      </c>
      <c r="I23" s="99">
        <v>3</v>
      </c>
      <c r="J23" s="99" t="s">
        <v>339</v>
      </c>
      <c r="K23" s="100" t="s">
        <v>339</v>
      </c>
      <c r="L23" s="352">
        <v>12</v>
      </c>
      <c r="M23" s="99">
        <v>9</v>
      </c>
      <c r="N23" s="99">
        <v>3</v>
      </c>
      <c r="O23" s="99" t="s">
        <v>642</v>
      </c>
      <c r="P23" s="99" t="s">
        <v>642</v>
      </c>
      <c r="Q23" s="352">
        <v>9</v>
      </c>
      <c r="R23" s="99">
        <v>8</v>
      </c>
      <c r="S23" s="99">
        <v>1</v>
      </c>
      <c r="T23" s="99" t="s">
        <v>642</v>
      </c>
      <c r="U23" s="99" t="s">
        <v>642</v>
      </c>
    </row>
    <row r="24" spans="1:21" s="17" customFormat="1" ht="18.75" customHeight="1">
      <c r="A24" s="135" t="s">
        <v>532</v>
      </c>
      <c r="B24" s="352">
        <v>9</v>
      </c>
      <c r="C24" s="99">
        <v>8</v>
      </c>
      <c r="D24" s="99">
        <v>1</v>
      </c>
      <c r="E24" s="99" t="s">
        <v>585</v>
      </c>
      <c r="F24" s="100" t="s">
        <v>585</v>
      </c>
      <c r="G24" s="352">
        <v>10</v>
      </c>
      <c r="H24" s="99">
        <v>9</v>
      </c>
      <c r="I24" s="99">
        <v>1</v>
      </c>
      <c r="J24" s="99" t="s">
        <v>585</v>
      </c>
      <c r="K24" s="100" t="s">
        <v>585</v>
      </c>
      <c r="L24" s="352">
        <v>9</v>
      </c>
      <c r="M24" s="99">
        <v>8</v>
      </c>
      <c r="N24" s="99">
        <v>1</v>
      </c>
      <c r="O24" s="99" t="s">
        <v>642</v>
      </c>
      <c r="P24" s="99" t="s">
        <v>642</v>
      </c>
      <c r="Q24" s="352">
        <v>9</v>
      </c>
      <c r="R24" s="99">
        <v>8</v>
      </c>
      <c r="S24" s="99">
        <v>1</v>
      </c>
      <c r="T24" s="99" t="s">
        <v>642</v>
      </c>
      <c r="U24" s="99" t="s">
        <v>642</v>
      </c>
    </row>
    <row r="25" spans="1:21" s="17" customFormat="1" ht="18.75" customHeight="1">
      <c r="A25" s="135" t="s">
        <v>533</v>
      </c>
      <c r="B25" s="352">
        <v>1</v>
      </c>
      <c r="C25" s="99">
        <v>1</v>
      </c>
      <c r="D25" s="99" t="s">
        <v>585</v>
      </c>
      <c r="E25" s="99" t="s">
        <v>339</v>
      </c>
      <c r="F25" s="100" t="s">
        <v>339</v>
      </c>
      <c r="G25" s="352">
        <v>1</v>
      </c>
      <c r="H25" s="99">
        <v>1</v>
      </c>
      <c r="I25" s="99" t="s">
        <v>585</v>
      </c>
      <c r="J25" s="99" t="s">
        <v>339</v>
      </c>
      <c r="K25" s="100" t="s">
        <v>339</v>
      </c>
      <c r="L25" s="352">
        <v>1</v>
      </c>
      <c r="M25" s="99">
        <v>1</v>
      </c>
      <c r="N25" s="99" t="s">
        <v>642</v>
      </c>
      <c r="O25" s="99" t="s">
        <v>642</v>
      </c>
      <c r="P25" s="99" t="s">
        <v>642</v>
      </c>
      <c r="Q25" s="352">
        <v>2</v>
      </c>
      <c r="R25" s="99">
        <v>2</v>
      </c>
      <c r="S25" s="99" t="s">
        <v>642</v>
      </c>
      <c r="T25" s="99" t="s">
        <v>642</v>
      </c>
      <c r="U25" s="99" t="s">
        <v>642</v>
      </c>
    </row>
    <row r="26" spans="1:21" s="17" customFormat="1" ht="18.75" customHeight="1">
      <c r="A26" s="135" t="s">
        <v>534</v>
      </c>
      <c r="B26" s="352">
        <v>50</v>
      </c>
      <c r="C26" s="99">
        <v>21</v>
      </c>
      <c r="D26" s="99">
        <v>28</v>
      </c>
      <c r="E26" s="99">
        <v>1</v>
      </c>
      <c r="F26" s="100" t="s">
        <v>339</v>
      </c>
      <c r="G26" s="352">
        <v>52</v>
      </c>
      <c r="H26" s="99">
        <v>20</v>
      </c>
      <c r="I26" s="99">
        <v>31</v>
      </c>
      <c r="J26" s="99">
        <v>1</v>
      </c>
      <c r="K26" s="100" t="s">
        <v>339</v>
      </c>
      <c r="L26" s="352">
        <v>55</v>
      </c>
      <c r="M26" s="99">
        <v>22</v>
      </c>
      <c r="N26" s="99">
        <v>32</v>
      </c>
      <c r="O26" s="99">
        <v>1</v>
      </c>
      <c r="P26" s="99" t="s">
        <v>642</v>
      </c>
      <c r="Q26" s="352">
        <v>56</v>
      </c>
      <c r="R26" s="99">
        <v>23</v>
      </c>
      <c r="S26" s="99">
        <v>31</v>
      </c>
      <c r="T26" s="99">
        <v>2</v>
      </c>
      <c r="U26" s="99" t="s">
        <v>642</v>
      </c>
    </row>
    <row r="27" spans="1:21" s="17" customFormat="1" ht="18.75" customHeight="1">
      <c r="A27" s="135" t="s">
        <v>535</v>
      </c>
      <c r="B27" s="352">
        <v>2</v>
      </c>
      <c r="C27" s="99">
        <v>2</v>
      </c>
      <c r="D27" s="99" t="s">
        <v>585</v>
      </c>
      <c r="E27" s="99" t="s">
        <v>339</v>
      </c>
      <c r="F27" s="100" t="s">
        <v>339</v>
      </c>
      <c r="G27" s="352">
        <v>4</v>
      </c>
      <c r="H27" s="99">
        <v>4</v>
      </c>
      <c r="I27" s="99" t="s">
        <v>585</v>
      </c>
      <c r="J27" s="99" t="s">
        <v>339</v>
      </c>
      <c r="K27" s="100" t="s">
        <v>339</v>
      </c>
      <c r="L27" s="352">
        <f aca="true" t="shared" si="0" ref="L27:L33">SUM(M27:P27)</f>
        <v>3</v>
      </c>
      <c r="M27" s="99">
        <v>3</v>
      </c>
      <c r="N27" s="99" t="s">
        <v>642</v>
      </c>
      <c r="O27" s="99" t="s">
        <v>642</v>
      </c>
      <c r="P27" s="99" t="s">
        <v>642</v>
      </c>
      <c r="Q27" s="352">
        <v>4</v>
      </c>
      <c r="R27" s="99">
        <v>4</v>
      </c>
      <c r="S27" s="99" t="s">
        <v>642</v>
      </c>
      <c r="T27" s="99" t="s">
        <v>642</v>
      </c>
      <c r="U27" s="99" t="s">
        <v>642</v>
      </c>
    </row>
    <row r="28" spans="1:21" s="17" customFormat="1" ht="18.75" customHeight="1">
      <c r="A28" s="135" t="s">
        <v>536</v>
      </c>
      <c r="B28" s="352">
        <v>3</v>
      </c>
      <c r="C28" s="99" t="s">
        <v>339</v>
      </c>
      <c r="D28" s="99">
        <v>3</v>
      </c>
      <c r="E28" s="99" t="s">
        <v>339</v>
      </c>
      <c r="F28" s="100" t="s">
        <v>339</v>
      </c>
      <c r="G28" s="352">
        <v>2</v>
      </c>
      <c r="H28" s="99" t="s">
        <v>339</v>
      </c>
      <c r="I28" s="99">
        <v>2</v>
      </c>
      <c r="J28" s="99" t="s">
        <v>339</v>
      </c>
      <c r="K28" s="100" t="s">
        <v>339</v>
      </c>
      <c r="L28" s="352">
        <f t="shared" si="0"/>
        <v>6</v>
      </c>
      <c r="M28" s="99" t="s">
        <v>642</v>
      </c>
      <c r="N28" s="99">
        <v>6</v>
      </c>
      <c r="O28" s="99" t="s">
        <v>641</v>
      </c>
      <c r="P28" s="99" t="s">
        <v>642</v>
      </c>
      <c r="Q28" s="352">
        <f>SUM(R28:U28)</f>
        <v>6</v>
      </c>
      <c r="R28" s="99" t="s">
        <v>642</v>
      </c>
      <c r="S28" s="99">
        <v>6</v>
      </c>
      <c r="T28" s="99" t="s">
        <v>641</v>
      </c>
      <c r="U28" s="99" t="s">
        <v>642</v>
      </c>
    </row>
    <row r="29" spans="1:21" s="17" customFormat="1" ht="18.75" customHeight="1">
      <c r="A29" s="135" t="s">
        <v>648</v>
      </c>
      <c r="B29" s="352" t="s">
        <v>641</v>
      </c>
      <c r="C29" s="99" t="s">
        <v>585</v>
      </c>
      <c r="D29" s="99" t="s">
        <v>339</v>
      </c>
      <c r="E29" s="99" t="s">
        <v>339</v>
      </c>
      <c r="F29" s="100" t="s">
        <v>339</v>
      </c>
      <c r="G29" s="352" t="s">
        <v>641</v>
      </c>
      <c r="H29" s="99" t="s">
        <v>585</v>
      </c>
      <c r="I29" s="99" t="s">
        <v>339</v>
      </c>
      <c r="J29" s="99" t="s">
        <v>339</v>
      </c>
      <c r="K29" s="100" t="s">
        <v>339</v>
      </c>
      <c r="L29" s="352" t="s">
        <v>641</v>
      </c>
      <c r="M29" s="99" t="s">
        <v>585</v>
      </c>
      <c r="N29" s="99" t="s">
        <v>339</v>
      </c>
      <c r="O29" s="99" t="s">
        <v>339</v>
      </c>
      <c r="P29" s="100" t="s">
        <v>339</v>
      </c>
      <c r="Q29" s="352">
        <v>3</v>
      </c>
      <c r="R29" s="99">
        <v>2</v>
      </c>
      <c r="S29" s="99">
        <v>1</v>
      </c>
      <c r="T29" s="99" t="s">
        <v>641</v>
      </c>
      <c r="U29" s="99" t="s">
        <v>641</v>
      </c>
    </row>
    <row r="30" spans="1:21" s="17" customFormat="1" ht="18.75" customHeight="1">
      <c r="A30" s="135" t="s">
        <v>537</v>
      </c>
      <c r="B30" s="352">
        <v>1</v>
      </c>
      <c r="C30" s="99">
        <v>1</v>
      </c>
      <c r="D30" s="99" t="s">
        <v>339</v>
      </c>
      <c r="E30" s="99" t="s">
        <v>339</v>
      </c>
      <c r="F30" s="100" t="s">
        <v>339</v>
      </c>
      <c r="G30" s="352">
        <v>1</v>
      </c>
      <c r="H30" s="99">
        <v>1</v>
      </c>
      <c r="I30" s="99" t="s">
        <v>339</v>
      </c>
      <c r="J30" s="99" t="s">
        <v>339</v>
      </c>
      <c r="K30" s="100" t="s">
        <v>339</v>
      </c>
      <c r="L30" s="352">
        <f t="shared" si="0"/>
        <v>1</v>
      </c>
      <c r="M30" s="99">
        <v>1</v>
      </c>
      <c r="N30" s="99" t="s">
        <v>642</v>
      </c>
      <c r="O30" s="99" t="s">
        <v>642</v>
      </c>
      <c r="P30" s="99" t="s">
        <v>642</v>
      </c>
      <c r="Q30" s="352">
        <f>SUM(R30:U30)</f>
        <v>1</v>
      </c>
      <c r="R30" s="99">
        <v>1</v>
      </c>
      <c r="S30" s="99" t="s">
        <v>642</v>
      </c>
      <c r="T30" s="99" t="s">
        <v>642</v>
      </c>
      <c r="U30" s="99" t="s">
        <v>642</v>
      </c>
    </row>
    <row r="31" spans="1:21" s="17" customFormat="1" ht="18.75" customHeight="1">
      <c r="A31" s="448" t="s">
        <v>538</v>
      </c>
      <c r="B31" s="352">
        <v>2</v>
      </c>
      <c r="C31" s="99">
        <v>1</v>
      </c>
      <c r="D31" s="99">
        <v>1</v>
      </c>
      <c r="E31" s="99" t="s">
        <v>339</v>
      </c>
      <c r="F31" s="100" t="s">
        <v>339</v>
      </c>
      <c r="G31" s="352">
        <v>1</v>
      </c>
      <c r="H31" s="99">
        <v>1</v>
      </c>
      <c r="I31" s="99" t="s">
        <v>585</v>
      </c>
      <c r="J31" s="99" t="s">
        <v>339</v>
      </c>
      <c r="K31" s="100" t="s">
        <v>339</v>
      </c>
      <c r="L31" s="352">
        <f t="shared" si="0"/>
        <v>1</v>
      </c>
      <c r="M31" s="99">
        <v>1</v>
      </c>
      <c r="N31" s="99" t="s">
        <v>642</v>
      </c>
      <c r="O31" s="99" t="s">
        <v>642</v>
      </c>
      <c r="P31" s="99" t="s">
        <v>642</v>
      </c>
      <c r="Q31" s="352">
        <f>SUM(R31:U31)</f>
        <v>1</v>
      </c>
      <c r="R31" s="99">
        <v>1</v>
      </c>
      <c r="S31" s="99" t="s">
        <v>642</v>
      </c>
      <c r="T31" s="99" t="s">
        <v>642</v>
      </c>
      <c r="U31" s="99" t="s">
        <v>642</v>
      </c>
    </row>
    <row r="32" spans="1:21" s="17" customFormat="1" ht="18.75" customHeight="1">
      <c r="A32" s="135" t="s">
        <v>539</v>
      </c>
      <c r="B32" s="352">
        <v>1</v>
      </c>
      <c r="C32" s="99">
        <v>1</v>
      </c>
      <c r="D32" s="99" t="s">
        <v>339</v>
      </c>
      <c r="E32" s="99" t="s">
        <v>339</v>
      </c>
      <c r="F32" s="100" t="s">
        <v>339</v>
      </c>
      <c r="G32" s="352">
        <v>1</v>
      </c>
      <c r="H32" s="99">
        <v>1</v>
      </c>
      <c r="I32" s="99" t="s">
        <v>585</v>
      </c>
      <c r="J32" s="99" t="s">
        <v>339</v>
      </c>
      <c r="K32" s="100" t="s">
        <v>339</v>
      </c>
      <c r="L32" s="352">
        <f t="shared" si="0"/>
        <v>1</v>
      </c>
      <c r="M32" s="99">
        <v>1</v>
      </c>
      <c r="N32" s="99" t="s">
        <v>642</v>
      </c>
      <c r="O32" s="99" t="s">
        <v>642</v>
      </c>
      <c r="P32" s="99" t="s">
        <v>642</v>
      </c>
      <c r="Q32" s="352">
        <f>SUM(R32:U32)</f>
        <v>1</v>
      </c>
      <c r="R32" s="99">
        <v>1</v>
      </c>
      <c r="S32" s="99" t="s">
        <v>642</v>
      </c>
      <c r="T32" s="99" t="s">
        <v>642</v>
      </c>
      <c r="U32" s="99" t="s">
        <v>642</v>
      </c>
    </row>
    <row r="33" spans="1:21" s="17" customFormat="1" ht="18.75" customHeight="1">
      <c r="A33" s="135" t="s">
        <v>540</v>
      </c>
      <c r="B33" s="352">
        <v>21</v>
      </c>
      <c r="C33" s="99">
        <v>20</v>
      </c>
      <c r="D33" s="99">
        <v>1</v>
      </c>
      <c r="E33" s="99" t="s">
        <v>339</v>
      </c>
      <c r="F33" s="100" t="s">
        <v>339</v>
      </c>
      <c r="G33" s="352">
        <v>23</v>
      </c>
      <c r="H33" s="99">
        <v>21</v>
      </c>
      <c r="I33" s="99">
        <v>2</v>
      </c>
      <c r="J33" s="99" t="s">
        <v>339</v>
      </c>
      <c r="K33" s="100" t="s">
        <v>339</v>
      </c>
      <c r="L33" s="352">
        <f t="shared" si="0"/>
        <v>22</v>
      </c>
      <c r="M33" s="99">
        <v>19</v>
      </c>
      <c r="N33" s="99">
        <v>2</v>
      </c>
      <c r="O33" s="99">
        <v>1</v>
      </c>
      <c r="P33" s="99" t="s">
        <v>642</v>
      </c>
      <c r="Q33" s="352">
        <v>20</v>
      </c>
      <c r="R33" s="99">
        <v>17</v>
      </c>
      <c r="S33" s="99">
        <v>2</v>
      </c>
      <c r="T33" s="99">
        <v>1</v>
      </c>
      <c r="U33" s="99" t="s">
        <v>642</v>
      </c>
    </row>
    <row r="34" spans="1:21" s="17" customFormat="1" ht="18.75" customHeight="1">
      <c r="A34" s="135" t="s">
        <v>541</v>
      </c>
      <c r="B34" s="352">
        <v>1</v>
      </c>
      <c r="C34" s="99">
        <v>1</v>
      </c>
      <c r="D34" s="99" t="s">
        <v>585</v>
      </c>
      <c r="E34" s="99" t="s">
        <v>339</v>
      </c>
      <c r="F34" s="100" t="s">
        <v>339</v>
      </c>
      <c r="G34" s="352">
        <v>1</v>
      </c>
      <c r="H34" s="99">
        <v>1</v>
      </c>
      <c r="I34" s="99" t="s">
        <v>585</v>
      </c>
      <c r="J34" s="99" t="s">
        <v>339</v>
      </c>
      <c r="K34" s="100" t="s">
        <v>339</v>
      </c>
      <c r="L34" s="352" t="s">
        <v>641</v>
      </c>
      <c r="M34" s="99" t="s">
        <v>642</v>
      </c>
      <c r="N34" s="99" t="s">
        <v>642</v>
      </c>
      <c r="O34" s="99" t="s">
        <v>642</v>
      </c>
      <c r="P34" s="99" t="s">
        <v>642</v>
      </c>
      <c r="Q34" s="352" t="s">
        <v>641</v>
      </c>
      <c r="R34" s="99" t="s">
        <v>642</v>
      </c>
      <c r="S34" s="99" t="s">
        <v>642</v>
      </c>
      <c r="T34" s="99" t="s">
        <v>642</v>
      </c>
      <c r="U34" s="99" t="s">
        <v>642</v>
      </c>
    </row>
    <row r="35" spans="1:21" s="17" customFormat="1" ht="18.75" customHeight="1">
      <c r="A35" s="135" t="s">
        <v>542</v>
      </c>
      <c r="B35" s="352">
        <v>104</v>
      </c>
      <c r="C35" s="99">
        <v>45</v>
      </c>
      <c r="D35" s="99">
        <v>38</v>
      </c>
      <c r="E35" s="99">
        <v>10</v>
      </c>
      <c r="F35" s="100">
        <v>11</v>
      </c>
      <c r="G35" s="352">
        <v>102</v>
      </c>
      <c r="H35" s="99">
        <v>44</v>
      </c>
      <c r="I35" s="99">
        <v>42</v>
      </c>
      <c r="J35" s="99">
        <v>7</v>
      </c>
      <c r="K35" s="100">
        <v>9</v>
      </c>
      <c r="L35" s="352">
        <f>SUM(M35:P35)</f>
        <v>99</v>
      </c>
      <c r="M35" s="99">
        <v>40</v>
      </c>
      <c r="N35" s="99">
        <v>42</v>
      </c>
      <c r="O35" s="99">
        <v>8</v>
      </c>
      <c r="P35" s="99">
        <v>9</v>
      </c>
      <c r="Q35" s="352">
        <v>93</v>
      </c>
      <c r="R35" s="99">
        <v>37</v>
      </c>
      <c r="S35" s="99">
        <v>37</v>
      </c>
      <c r="T35" s="99">
        <v>10</v>
      </c>
      <c r="U35" s="99">
        <v>9</v>
      </c>
    </row>
    <row r="36" spans="1:21" s="17" customFormat="1" ht="18.75" customHeight="1">
      <c r="A36" s="135" t="s">
        <v>543</v>
      </c>
      <c r="B36" s="352">
        <v>66</v>
      </c>
      <c r="C36" s="99">
        <v>9</v>
      </c>
      <c r="D36" s="99">
        <v>55</v>
      </c>
      <c r="E36" s="99">
        <v>1</v>
      </c>
      <c r="F36" s="100">
        <v>1</v>
      </c>
      <c r="G36" s="352">
        <v>63</v>
      </c>
      <c r="H36" s="99">
        <v>5</v>
      </c>
      <c r="I36" s="99">
        <v>56</v>
      </c>
      <c r="J36" s="99">
        <v>1</v>
      </c>
      <c r="K36" s="100">
        <v>1</v>
      </c>
      <c r="L36" s="352">
        <f>SUM(M36:P36)</f>
        <v>63</v>
      </c>
      <c r="M36" s="99">
        <v>4</v>
      </c>
      <c r="N36" s="99">
        <v>59</v>
      </c>
      <c r="O36" s="99" t="s">
        <v>642</v>
      </c>
      <c r="P36" s="99" t="s">
        <v>642</v>
      </c>
      <c r="Q36" s="352">
        <v>66</v>
      </c>
      <c r="R36" s="99">
        <v>9</v>
      </c>
      <c r="S36" s="99">
        <v>57</v>
      </c>
      <c r="T36" s="99" t="s">
        <v>642</v>
      </c>
      <c r="U36" s="99" t="s">
        <v>642</v>
      </c>
    </row>
    <row r="37" spans="1:21" s="17" customFormat="1" ht="18.75" customHeight="1">
      <c r="A37" s="135" t="s">
        <v>544</v>
      </c>
      <c r="B37" s="352">
        <v>4</v>
      </c>
      <c r="C37" s="99" t="s">
        <v>339</v>
      </c>
      <c r="D37" s="99">
        <v>3</v>
      </c>
      <c r="E37" s="99" t="s">
        <v>339</v>
      </c>
      <c r="F37" s="100">
        <v>1</v>
      </c>
      <c r="G37" s="352">
        <v>6</v>
      </c>
      <c r="H37" s="99" t="s">
        <v>339</v>
      </c>
      <c r="I37" s="99">
        <v>3</v>
      </c>
      <c r="J37" s="99">
        <v>2</v>
      </c>
      <c r="K37" s="100">
        <v>1</v>
      </c>
      <c r="L37" s="352">
        <f>SUM(M37:P37)</f>
        <v>5</v>
      </c>
      <c r="M37" s="99" t="s">
        <v>642</v>
      </c>
      <c r="N37" s="99">
        <v>2</v>
      </c>
      <c r="O37" s="99">
        <v>2</v>
      </c>
      <c r="P37" s="99">
        <v>1</v>
      </c>
      <c r="Q37" s="352">
        <v>4</v>
      </c>
      <c r="R37" s="99" t="s">
        <v>642</v>
      </c>
      <c r="S37" s="99">
        <v>2</v>
      </c>
      <c r="T37" s="99">
        <v>2</v>
      </c>
      <c r="U37" s="99" t="s">
        <v>642</v>
      </c>
    </row>
    <row r="38" spans="1:21" s="17" customFormat="1" ht="18.75" customHeight="1">
      <c r="A38" s="135" t="s">
        <v>545</v>
      </c>
      <c r="B38" s="352">
        <v>1</v>
      </c>
      <c r="C38" s="99" t="s">
        <v>339</v>
      </c>
      <c r="D38" s="99">
        <v>1</v>
      </c>
      <c r="E38" s="99" t="s">
        <v>339</v>
      </c>
      <c r="F38" s="100" t="s">
        <v>339</v>
      </c>
      <c r="G38" s="352">
        <v>3</v>
      </c>
      <c r="H38" s="99" t="s">
        <v>339</v>
      </c>
      <c r="I38" s="99">
        <v>3</v>
      </c>
      <c r="J38" s="99" t="s">
        <v>339</v>
      </c>
      <c r="K38" s="100" t="s">
        <v>339</v>
      </c>
      <c r="L38" s="352">
        <f>SUM(M38:P38)</f>
        <v>2</v>
      </c>
      <c r="M38" s="99" t="s">
        <v>642</v>
      </c>
      <c r="N38" s="99">
        <v>2</v>
      </c>
      <c r="O38" s="99" t="s">
        <v>642</v>
      </c>
      <c r="P38" s="99" t="s">
        <v>642</v>
      </c>
      <c r="Q38" s="352">
        <f>SUM(R38:U38)</f>
        <v>2</v>
      </c>
      <c r="R38" s="99" t="s">
        <v>642</v>
      </c>
      <c r="S38" s="99">
        <v>2</v>
      </c>
      <c r="T38" s="99" t="s">
        <v>642</v>
      </c>
      <c r="U38" s="99" t="s">
        <v>642</v>
      </c>
    </row>
    <row r="39" spans="1:21" s="17" customFormat="1" ht="18.75" customHeight="1">
      <c r="A39" s="135" t="s">
        <v>546</v>
      </c>
      <c r="B39" s="352" t="s">
        <v>641</v>
      </c>
      <c r="C39" s="99" t="s">
        <v>585</v>
      </c>
      <c r="D39" s="99" t="s">
        <v>339</v>
      </c>
      <c r="E39" s="99" t="s">
        <v>339</v>
      </c>
      <c r="F39" s="100" t="s">
        <v>339</v>
      </c>
      <c r="G39" s="352" t="s">
        <v>641</v>
      </c>
      <c r="H39" s="99" t="s">
        <v>585</v>
      </c>
      <c r="I39" s="99" t="s">
        <v>339</v>
      </c>
      <c r="J39" s="99" t="s">
        <v>339</v>
      </c>
      <c r="K39" s="100" t="s">
        <v>339</v>
      </c>
      <c r="L39" s="352" t="s">
        <v>641</v>
      </c>
      <c r="M39" s="99" t="s">
        <v>642</v>
      </c>
      <c r="N39" s="99" t="s">
        <v>642</v>
      </c>
      <c r="O39" s="99" t="s">
        <v>642</v>
      </c>
      <c r="P39" s="99" t="s">
        <v>642</v>
      </c>
      <c r="Q39" s="352" t="s">
        <v>641</v>
      </c>
      <c r="R39" s="99" t="s">
        <v>642</v>
      </c>
      <c r="S39" s="99" t="s">
        <v>642</v>
      </c>
      <c r="T39" s="99" t="s">
        <v>642</v>
      </c>
      <c r="U39" s="99" t="s">
        <v>642</v>
      </c>
    </row>
    <row r="40" spans="1:21" s="17" customFormat="1" ht="18.75" customHeight="1">
      <c r="A40" s="135" t="s">
        <v>547</v>
      </c>
      <c r="B40" s="352">
        <v>1</v>
      </c>
      <c r="C40" s="99" t="s">
        <v>339</v>
      </c>
      <c r="D40" s="99">
        <v>1</v>
      </c>
      <c r="E40" s="99" t="s">
        <v>339</v>
      </c>
      <c r="F40" s="100" t="s">
        <v>339</v>
      </c>
      <c r="G40" s="352">
        <v>3</v>
      </c>
      <c r="H40" s="99">
        <v>1</v>
      </c>
      <c r="I40" s="99">
        <v>2</v>
      </c>
      <c r="J40" s="99" t="s">
        <v>339</v>
      </c>
      <c r="K40" s="100" t="s">
        <v>339</v>
      </c>
      <c r="L40" s="352">
        <f>SUM(M40:P40)</f>
        <v>5</v>
      </c>
      <c r="M40" s="99">
        <v>3</v>
      </c>
      <c r="N40" s="99">
        <v>2</v>
      </c>
      <c r="O40" s="99" t="s">
        <v>642</v>
      </c>
      <c r="P40" s="99" t="s">
        <v>642</v>
      </c>
      <c r="Q40" s="352">
        <v>4</v>
      </c>
      <c r="R40" s="99">
        <v>2</v>
      </c>
      <c r="S40" s="99">
        <v>2</v>
      </c>
      <c r="T40" s="99" t="s">
        <v>642</v>
      </c>
      <c r="U40" s="99" t="s">
        <v>642</v>
      </c>
    </row>
    <row r="41" spans="1:21" s="17" customFormat="1" ht="18.75" customHeight="1">
      <c r="A41" s="135" t="s">
        <v>600</v>
      </c>
      <c r="B41" s="352" t="s">
        <v>585</v>
      </c>
      <c r="C41" s="99" t="s">
        <v>585</v>
      </c>
      <c r="D41" s="99" t="s">
        <v>585</v>
      </c>
      <c r="E41" s="99" t="s">
        <v>585</v>
      </c>
      <c r="F41" s="100" t="s">
        <v>585</v>
      </c>
      <c r="G41" s="352">
        <v>1</v>
      </c>
      <c r="H41" s="99">
        <v>1</v>
      </c>
      <c r="I41" s="99" t="s">
        <v>585</v>
      </c>
      <c r="J41" s="99" t="s">
        <v>585</v>
      </c>
      <c r="K41" s="100" t="s">
        <v>585</v>
      </c>
      <c r="L41" s="352" t="s">
        <v>641</v>
      </c>
      <c r="M41" s="99" t="s">
        <v>642</v>
      </c>
      <c r="N41" s="99" t="s">
        <v>642</v>
      </c>
      <c r="O41" s="99" t="s">
        <v>642</v>
      </c>
      <c r="P41" s="99" t="s">
        <v>642</v>
      </c>
      <c r="Q41" s="352" t="s">
        <v>641</v>
      </c>
      <c r="R41" s="99" t="s">
        <v>642</v>
      </c>
      <c r="S41" s="99" t="s">
        <v>642</v>
      </c>
      <c r="T41" s="99" t="s">
        <v>642</v>
      </c>
      <c r="U41" s="99" t="s">
        <v>642</v>
      </c>
    </row>
    <row r="42" spans="1:21" s="17" customFormat="1" ht="18.75" customHeight="1">
      <c r="A42" s="135" t="s">
        <v>548</v>
      </c>
      <c r="B42" s="352">
        <v>26</v>
      </c>
      <c r="C42" s="99">
        <v>1</v>
      </c>
      <c r="D42" s="99">
        <v>22</v>
      </c>
      <c r="E42" s="99">
        <v>1</v>
      </c>
      <c r="F42" s="100">
        <v>2</v>
      </c>
      <c r="G42" s="352">
        <v>28</v>
      </c>
      <c r="H42" s="99" t="s">
        <v>585</v>
      </c>
      <c r="I42" s="99">
        <v>25</v>
      </c>
      <c r="J42" s="99">
        <v>1</v>
      </c>
      <c r="K42" s="100">
        <v>2</v>
      </c>
      <c r="L42" s="352">
        <f>SUM(M42:P42)</f>
        <v>30</v>
      </c>
      <c r="M42" s="99" t="s">
        <v>642</v>
      </c>
      <c r="N42" s="99">
        <v>26</v>
      </c>
      <c r="O42" s="99" t="s">
        <v>642</v>
      </c>
      <c r="P42" s="99">
        <v>4</v>
      </c>
      <c r="Q42" s="352">
        <v>23</v>
      </c>
      <c r="R42" s="99" t="s">
        <v>642</v>
      </c>
      <c r="S42" s="99">
        <v>20</v>
      </c>
      <c r="T42" s="99" t="s">
        <v>642</v>
      </c>
      <c r="U42" s="99">
        <v>3</v>
      </c>
    </row>
    <row r="43" spans="1:21" s="17" customFormat="1" ht="18.75" customHeight="1">
      <c r="A43" s="135" t="s">
        <v>549</v>
      </c>
      <c r="B43" s="352">
        <v>1</v>
      </c>
      <c r="C43" s="99">
        <v>1</v>
      </c>
      <c r="D43" s="99" t="s">
        <v>339</v>
      </c>
      <c r="E43" s="99" t="s">
        <v>339</v>
      </c>
      <c r="F43" s="100" t="s">
        <v>339</v>
      </c>
      <c r="G43" s="352">
        <v>1</v>
      </c>
      <c r="H43" s="99">
        <v>1</v>
      </c>
      <c r="I43" s="99" t="s">
        <v>339</v>
      </c>
      <c r="J43" s="99" t="s">
        <v>339</v>
      </c>
      <c r="K43" s="100" t="s">
        <v>339</v>
      </c>
      <c r="L43" s="352">
        <f>SUM(M43:P43)</f>
        <v>1</v>
      </c>
      <c r="M43" s="99">
        <v>1</v>
      </c>
      <c r="N43" s="99" t="s">
        <v>642</v>
      </c>
      <c r="O43" s="99" t="s">
        <v>642</v>
      </c>
      <c r="P43" s="99" t="s">
        <v>642</v>
      </c>
      <c r="Q43" s="352">
        <f>SUM(R43:U43)</f>
        <v>1</v>
      </c>
      <c r="R43" s="99">
        <v>1</v>
      </c>
      <c r="S43" s="99" t="s">
        <v>642</v>
      </c>
      <c r="T43" s="99" t="s">
        <v>642</v>
      </c>
      <c r="U43" s="99" t="s">
        <v>642</v>
      </c>
    </row>
    <row r="44" spans="1:21" s="17" customFormat="1" ht="18.75" customHeight="1">
      <c r="A44" s="135" t="s">
        <v>550</v>
      </c>
      <c r="B44" s="352" t="s">
        <v>641</v>
      </c>
      <c r="C44" s="99" t="s">
        <v>585</v>
      </c>
      <c r="D44" s="99" t="s">
        <v>339</v>
      </c>
      <c r="E44" s="99" t="s">
        <v>339</v>
      </c>
      <c r="F44" s="100" t="s">
        <v>339</v>
      </c>
      <c r="G44" s="352" t="s">
        <v>641</v>
      </c>
      <c r="H44" s="99" t="s">
        <v>585</v>
      </c>
      <c r="I44" s="99" t="s">
        <v>339</v>
      </c>
      <c r="J44" s="99" t="s">
        <v>339</v>
      </c>
      <c r="K44" s="100" t="s">
        <v>339</v>
      </c>
      <c r="L44" s="352" t="s">
        <v>641</v>
      </c>
      <c r="M44" s="99" t="s">
        <v>642</v>
      </c>
      <c r="N44" s="99" t="s">
        <v>642</v>
      </c>
      <c r="O44" s="99" t="s">
        <v>642</v>
      </c>
      <c r="P44" s="99" t="s">
        <v>642</v>
      </c>
      <c r="Q44" s="352" t="s">
        <v>641</v>
      </c>
      <c r="R44" s="99" t="s">
        <v>642</v>
      </c>
      <c r="S44" s="99" t="s">
        <v>642</v>
      </c>
      <c r="T44" s="99" t="s">
        <v>642</v>
      </c>
      <c r="U44" s="99" t="s">
        <v>642</v>
      </c>
    </row>
    <row r="45" spans="1:21" s="17" customFormat="1" ht="18.75" customHeight="1">
      <c r="A45" s="135" t="s">
        <v>551</v>
      </c>
      <c r="B45" s="352">
        <v>1</v>
      </c>
      <c r="C45" s="99">
        <v>1</v>
      </c>
      <c r="D45" s="99" t="s">
        <v>339</v>
      </c>
      <c r="E45" s="99" t="s">
        <v>339</v>
      </c>
      <c r="F45" s="100" t="s">
        <v>339</v>
      </c>
      <c r="G45" s="352">
        <v>1</v>
      </c>
      <c r="H45" s="99">
        <v>1</v>
      </c>
      <c r="I45" s="99" t="s">
        <v>339</v>
      </c>
      <c r="J45" s="99" t="s">
        <v>339</v>
      </c>
      <c r="K45" s="100" t="s">
        <v>339</v>
      </c>
      <c r="L45" s="352">
        <f>SUM(M45:P45)</f>
        <v>1</v>
      </c>
      <c r="M45" s="99">
        <v>1</v>
      </c>
      <c r="N45" s="99" t="s">
        <v>642</v>
      </c>
      <c r="O45" s="99" t="s">
        <v>642</v>
      </c>
      <c r="P45" s="99" t="s">
        <v>642</v>
      </c>
      <c r="Q45" s="352">
        <f>SUM(R45:U45)</f>
        <v>1</v>
      </c>
      <c r="R45" s="99">
        <v>1</v>
      </c>
      <c r="S45" s="99" t="s">
        <v>642</v>
      </c>
      <c r="T45" s="99" t="s">
        <v>642</v>
      </c>
      <c r="U45" s="99" t="s">
        <v>642</v>
      </c>
    </row>
    <row r="46" spans="1:21" s="17" customFormat="1" ht="18.75" customHeight="1">
      <c r="A46" s="384" t="s">
        <v>552</v>
      </c>
      <c r="B46" s="352">
        <v>8</v>
      </c>
      <c r="C46" s="99">
        <v>4</v>
      </c>
      <c r="D46" s="99">
        <v>4</v>
      </c>
      <c r="E46" s="99" t="s">
        <v>339</v>
      </c>
      <c r="F46" s="100" t="s">
        <v>339</v>
      </c>
      <c r="G46" s="352">
        <v>10</v>
      </c>
      <c r="H46" s="99">
        <v>6</v>
      </c>
      <c r="I46" s="99">
        <v>4</v>
      </c>
      <c r="J46" s="99" t="s">
        <v>339</v>
      </c>
      <c r="K46" s="100" t="s">
        <v>339</v>
      </c>
      <c r="L46" s="352">
        <f>SUM(M46:P46)</f>
        <v>9</v>
      </c>
      <c r="M46" s="99">
        <v>4</v>
      </c>
      <c r="N46" s="99">
        <v>5</v>
      </c>
      <c r="O46" s="99" t="s">
        <v>642</v>
      </c>
      <c r="P46" s="99" t="s">
        <v>642</v>
      </c>
      <c r="Q46" s="352">
        <v>11</v>
      </c>
      <c r="R46" s="99">
        <v>6</v>
      </c>
      <c r="S46" s="99">
        <v>5</v>
      </c>
      <c r="T46" s="99" t="s">
        <v>642</v>
      </c>
      <c r="U46" s="99" t="s">
        <v>642</v>
      </c>
    </row>
    <row r="47" spans="1:21" s="17" customFormat="1" ht="18.75" customHeight="1">
      <c r="A47" s="449" t="s">
        <v>553</v>
      </c>
      <c r="B47" s="379">
        <v>194</v>
      </c>
      <c r="C47" s="380">
        <v>117</v>
      </c>
      <c r="D47" s="380">
        <v>46</v>
      </c>
      <c r="E47" s="380">
        <v>20</v>
      </c>
      <c r="F47" s="381">
        <v>11</v>
      </c>
      <c r="G47" s="379">
        <v>188</v>
      </c>
      <c r="H47" s="380">
        <v>105</v>
      </c>
      <c r="I47" s="380">
        <v>50</v>
      </c>
      <c r="J47" s="380">
        <v>19</v>
      </c>
      <c r="K47" s="381">
        <v>14</v>
      </c>
      <c r="L47" s="454">
        <f>SUM(M47:P47)</f>
        <v>218</v>
      </c>
      <c r="M47" s="380">
        <v>123</v>
      </c>
      <c r="N47" s="380">
        <v>59</v>
      </c>
      <c r="O47" s="380">
        <v>21</v>
      </c>
      <c r="P47" s="380">
        <v>15</v>
      </c>
      <c r="Q47" s="454">
        <v>210</v>
      </c>
      <c r="R47" s="380">
        <v>122</v>
      </c>
      <c r="S47" s="380">
        <v>53</v>
      </c>
      <c r="T47" s="380">
        <v>20</v>
      </c>
      <c r="U47" s="380">
        <v>15</v>
      </c>
    </row>
    <row r="48" spans="1:21" s="2" customFormat="1" ht="18" customHeight="1">
      <c r="A48" s="799" t="s">
        <v>596</v>
      </c>
      <c r="B48" s="799"/>
      <c r="C48" s="345"/>
      <c r="D48" s="345"/>
      <c r="E48" s="345"/>
      <c r="F48" s="345"/>
      <c r="G48" s="450"/>
      <c r="H48" s="450"/>
      <c r="I48" s="450"/>
      <c r="J48" s="450"/>
      <c r="K48" s="450"/>
      <c r="L48" s="451"/>
      <c r="M48" s="451"/>
      <c r="N48" s="451"/>
      <c r="O48" s="451"/>
      <c r="P48" s="451"/>
      <c r="Q48" s="451"/>
      <c r="R48" s="451"/>
      <c r="S48" s="451"/>
      <c r="T48" s="451"/>
      <c r="U48" s="451"/>
    </row>
    <row r="49" spans="1:21" s="17" customFormat="1" ht="18" customHeight="1">
      <c r="A49" s="20"/>
      <c r="B49" s="284"/>
      <c r="C49" s="284"/>
      <c r="D49" s="284"/>
      <c r="E49" s="284"/>
      <c r="F49" s="284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</row>
    <row r="50" spans="1:21" s="17" customFormat="1" ht="18" customHeight="1">
      <c r="A50" s="20"/>
      <c r="B50" s="284"/>
      <c r="C50" s="284"/>
      <c r="D50" s="284"/>
      <c r="E50" s="284"/>
      <c r="F50" s="284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</row>
    <row r="51" spans="1:21" s="17" customFormat="1" ht="18" customHeight="1">
      <c r="A51" s="20"/>
      <c r="B51" s="284"/>
      <c r="C51" s="284"/>
      <c r="D51" s="284"/>
      <c r="E51" s="284"/>
      <c r="F51" s="284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</row>
    <row r="52" spans="1:21" s="17" customFormat="1" ht="18" customHeight="1">
      <c r="A52" s="20"/>
      <c r="B52" s="284"/>
      <c r="C52" s="284"/>
      <c r="D52" s="284"/>
      <c r="E52" s="284"/>
      <c r="F52" s="284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</row>
    <row r="53" spans="1:21" s="17" customFormat="1" ht="18" customHeight="1">
      <c r="A53" s="20"/>
      <c r="B53" s="284"/>
      <c r="C53" s="284"/>
      <c r="D53" s="284"/>
      <c r="E53" s="284"/>
      <c r="F53" s="284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</row>
    <row r="54" spans="1:21" s="17" customFormat="1" ht="18" customHeight="1">
      <c r="A54" s="20"/>
      <c r="B54" s="284"/>
      <c r="C54" s="284"/>
      <c r="D54" s="284"/>
      <c r="E54" s="284"/>
      <c r="F54" s="284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</row>
    <row r="55" spans="1:21" s="17" customFormat="1" ht="18" customHeight="1">
      <c r="A55" s="20"/>
      <c r="B55" s="284"/>
      <c r="C55" s="284"/>
      <c r="D55" s="284"/>
      <c r="E55" s="284"/>
      <c r="F55" s="284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</row>
    <row r="56" spans="1:21" s="17" customFormat="1" ht="18" customHeight="1">
      <c r="A56" s="20"/>
      <c r="B56" s="284"/>
      <c r="C56" s="284"/>
      <c r="D56" s="284"/>
      <c r="E56" s="284"/>
      <c r="F56" s="284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</row>
    <row r="57" spans="1:21" s="17" customFormat="1" ht="18" customHeight="1">
      <c r="A57" s="20"/>
      <c r="B57" s="284"/>
      <c r="C57" s="284"/>
      <c r="D57" s="284"/>
      <c r="E57" s="284"/>
      <c r="F57" s="284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</row>
    <row r="58" spans="1:21" s="17" customFormat="1" ht="18" customHeight="1">
      <c r="A58" s="20"/>
      <c r="B58" s="284"/>
      <c r="C58" s="284"/>
      <c r="D58" s="284"/>
      <c r="E58" s="284"/>
      <c r="F58" s="284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</row>
    <row r="59" spans="1:21" s="17" customFormat="1" ht="18" customHeight="1">
      <c r="A59" s="20"/>
      <c r="B59" s="284"/>
      <c r="C59" s="284"/>
      <c r="D59" s="284"/>
      <c r="E59" s="284"/>
      <c r="F59" s="284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</row>
    <row r="60" spans="1:21" s="17" customFormat="1" ht="18" customHeight="1">
      <c r="A60" s="20"/>
      <c r="B60" s="284"/>
      <c r="C60" s="284"/>
      <c r="D60" s="284"/>
      <c r="E60" s="284"/>
      <c r="F60" s="284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</row>
    <row r="61" spans="1:21" s="17" customFormat="1" ht="18" customHeight="1">
      <c r="A61" s="20"/>
      <c r="B61" s="284"/>
      <c r="C61" s="284"/>
      <c r="D61" s="284"/>
      <c r="E61" s="284"/>
      <c r="F61" s="284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</row>
    <row r="62" spans="1:21" s="17" customFormat="1" ht="18" customHeight="1">
      <c r="A62" s="20"/>
      <c r="B62" s="284"/>
      <c r="C62" s="284"/>
      <c r="D62" s="284"/>
      <c r="E62" s="284"/>
      <c r="F62" s="284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</row>
    <row r="63" spans="1:21" s="17" customFormat="1" ht="18" customHeight="1">
      <c r="A63" s="20"/>
      <c r="B63" s="284"/>
      <c r="C63" s="284"/>
      <c r="D63" s="284"/>
      <c r="E63" s="284"/>
      <c r="F63" s="284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</row>
    <row r="64" spans="1:21" s="17" customFormat="1" ht="18" customHeight="1">
      <c r="A64" s="20"/>
      <c r="B64" s="284"/>
      <c r="C64" s="284"/>
      <c r="D64" s="284"/>
      <c r="E64" s="284"/>
      <c r="F64" s="284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</row>
    <row r="65" spans="1:21" s="17" customFormat="1" ht="18" customHeight="1">
      <c r="A65" s="20"/>
      <c r="B65" s="284"/>
      <c r="C65" s="284"/>
      <c r="D65" s="284"/>
      <c r="E65" s="284"/>
      <c r="F65" s="284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</row>
    <row r="66" spans="1:21" s="17" customFormat="1" ht="18" customHeight="1">
      <c r="A66" s="20"/>
      <c r="B66" s="284"/>
      <c r="C66" s="284"/>
      <c r="D66" s="284"/>
      <c r="E66" s="284"/>
      <c r="F66" s="284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</row>
    <row r="67" spans="1:21" s="17" customFormat="1" ht="18" customHeight="1">
      <c r="A67" s="20"/>
      <c r="B67" s="284"/>
      <c r="C67" s="284"/>
      <c r="D67" s="284"/>
      <c r="E67" s="284"/>
      <c r="F67" s="284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</row>
    <row r="68" spans="7:21" ht="18" customHeight="1"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</row>
    <row r="69" spans="7:21" ht="18" customHeight="1"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</row>
    <row r="70" spans="7:21" ht="18" customHeight="1"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</row>
    <row r="71" spans="7:21" ht="18" customHeight="1"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</row>
    <row r="72" spans="7:21" ht="18" customHeight="1"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</row>
    <row r="73" spans="7:21" ht="18" customHeight="1"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</row>
    <row r="74" spans="7:21" ht="18" customHeight="1"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</row>
    <row r="75" spans="7:21" ht="18" customHeight="1"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</row>
    <row r="76" spans="7:21" ht="18" customHeight="1"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</row>
    <row r="77" spans="7:21" ht="18" customHeight="1"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</row>
    <row r="78" spans="7:21" ht="18" customHeight="1"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</row>
    <row r="79" spans="7:21" ht="18" customHeight="1"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</row>
    <row r="80" spans="7:21" ht="18" customHeight="1"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</row>
    <row r="81" spans="7:21" ht="18" customHeight="1"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</row>
    <row r="82" spans="7:21" ht="18" customHeight="1"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</row>
    <row r="83" spans="7:21" ht="18" customHeight="1"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</row>
    <row r="84" spans="7:21" ht="18" customHeight="1"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</row>
    <row r="85" spans="7:21" ht="18" customHeight="1"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</row>
    <row r="86" spans="7:21" ht="18" customHeight="1"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</row>
    <row r="87" spans="7:21" ht="18" customHeight="1"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</row>
    <row r="88" spans="7:21" ht="18" customHeight="1"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</row>
    <row r="89" spans="7:21" ht="18" customHeight="1"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</row>
    <row r="90" spans="7:21" ht="18" customHeight="1"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</row>
    <row r="91" spans="7:21" ht="18" customHeight="1"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</row>
    <row r="92" spans="7:21" ht="18" customHeight="1"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</row>
    <row r="93" spans="7:21" ht="18" customHeight="1"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</row>
    <row r="94" spans="7:21" ht="18" customHeight="1"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</row>
    <row r="95" spans="7:21" ht="18" customHeight="1"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</row>
    <row r="96" spans="7:21" ht="18" customHeight="1"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</row>
    <row r="97" spans="7:21" ht="18" customHeight="1"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</row>
    <row r="98" spans="7:21" ht="18" customHeight="1"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</row>
    <row r="99" spans="7:21" ht="18" customHeight="1"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</row>
    <row r="100" spans="7:21" ht="18" customHeight="1"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</row>
    <row r="101" spans="7:21" ht="18" customHeight="1"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</row>
    <row r="102" spans="7:21" ht="18" customHeight="1"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</row>
    <row r="103" spans="7:21" ht="18" customHeight="1"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</row>
    <row r="104" spans="7:21" ht="18" customHeight="1"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</row>
    <row r="105" spans="7:21" ht="18" customHeight="1"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</row>
    <row r="106" spans="7:21" ht="18" customHeight="1">
      <c r="G106" s="383"/>
      <c r="H106" s="383"/>
      <c r="I106" s="383"/>
      <c r="J106" s="383"/>
      <c r="K106" s="383"/>
      <c r="L106" s="383"/>
      <c r="M106" s="383"/>
      <c r="N106" s="383"/>
      <c r="O106" s="383"/>
      <c r="P106" s="383"/>
      <c r="Q106" s="383"/>
      <c r="R106" s="383"/>
      <c r="S106" s="383"/>
      <c r="T106" s="383"/>
      <c r="U106" s="383"/>
    </row>
    <row r="107" spans="7:21" ht="18" customHeight="1"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</row>
    <row r="108" spans="7:21" ht="18" customHeight="1"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</row>
    <row r="109" spans="7:21" ht="18" customHeight="1"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</row>
    <row r="110" spans="7:21" ht="18" customHeight="1"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</row>
    <row r="111" spans="7:21" ht="18" customHeight="1"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</row>
    <row r="112" spans="7:21" ht="18" customHeight="1"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</row>
    <row r="113" spans="7:21" ht="18" customHeight="1"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</row>
    <row r="114" spans="7:21" ht="18" customHeight="1"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</row>
    <row r="115" spans="7:21" ht="18" customHeight="1"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</row>
    <row r="116" spans="7:21" ht="18" customHeight="1"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</row>
    <row r="117" spans="7:21" ht="18" customHeight="1"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</row>
    <row r="118" spans="7:21" ht="18" customHeight="1"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</row>
    <row r="119" spans="7:21" ht="18" customHeight="1"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</row>
    <row r="120" spans="7:21" ht="18" customHeight="1"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</row>
    <row r="121" spans="7:21" ht="18" customHeight="1"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</row>
    <row r="122" spans="7:21" ht="18" customHeight="1"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</row>
    <row r="123" spans="7:21" ht="18" customHeight="1"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</row>
    <row r="124" spans="7:21" ht="18" customHeight="1"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</row>
    <row r="125" spans="7:21" ht="18" customHeight="1"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83"/>
    </row>
    <row r="126" spans="7:21" ht="18" customHeight="1"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</row>
    <row r="127" spans="7:21" ht="18" customHeight="1"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</row>
    <row r="128" spans="7:21" ht="18" customHeight="1">
      <c r="G128" s="383"/>
      <c r="H128" s="383"/>
      <c r="I128" s="383"/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</row>
    <row r="129" spans="7:21" ht="18" customHeight="1"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</row>
    <row r="130" spans="7:21" ht="18" customHeight="1">
      <c r="G130" s="383"/>
      <c r="H130" s="383"/>
      <c r="I130" s="383"/>
      <c r="J130" s="383"/>
      <c r="K130" s="383"/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</row>
    <row r="131" spans="7:21" ht="18" customHeight="1">
      <c r="G131" s="383"/>
      <c r="H131" s="383"/>
      <c r="I131" s="383"/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</row>
    <row r="132" spans="7:21" ht="18" customHeight="1"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</row>
    <row r="133" spans="7:21" ht="18" customHeight="1"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</row>
    <row r="134" spans="7:21" ht="18" customHeight="1"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</row>
    <row r="135" spans="7:21" ht="18" customHeight="1"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</row>
    <row r="136" spans="7:21" ht="18" customHeight="1"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</row>
    <row r="137" spans="7:21" ht="18" customHeight="1"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</row>
    <row r="138" spans="7:21" ht="18" customHeight="1"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</row>
    <row r="139" spans="7:21" ht="18" customHeight="1"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</row>
    <row r="140" spans="7:21" ht="18" customHeight="1"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</row>
    <row r="141" spans="7:21" ht="18" customHeight="1"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</row>
    <row r="142" spans="7:21" ht="18" customHeight="1"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3"/>
      <c r="S142" s="383"/>
      <c r="T142" s="383"/>
      <c r="U142" s="383"/>
    </row>
    <row r="143" spans="7:21" ht="18" customHeight="1"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</row>
    <row r="144" spans="7:21" ht="18" customHeight="1"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</row>
    <row r="145" spans="7:21" ht="18" customHeight="1"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</row>
    <row r="146" spans="7:21" ht="18" customHeight="1"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3"/>
    </row>
    <row r="147" spans="7:21" ht="18" customHeight="1">
      <c r="G147" s="383"/>
      <c r="H147" s="383"/>
      <c r="I147" s="383"/>
      <c r="J147" s="383"/>
      <c r="K147" s="383"/>
      <c r="L147" s="383"/>
      <c r="M147" s="383"/>
      <c r="N147" s="383"/>
      <c r="O147" s="383"/>
      <c r="P147" s="383"/>
      <c r="Q147" s="383"/>
      <c r="R147" s="383"/>
      <c r="S147" s="383"/>
      <c r="T147" s="383"/>
      <c r="U147" s="383"/>
    </row>
    <row r="148" spans="7:21" ht="18" customHeight="1"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</row>
    <row r="149" spans="7:21" ht="18" customHeight="1">
      <c r="G149" s="383"/>
      <c r="H149" s="383"/>
      <c r="I149" s="383"/>
      <c r="J149" s="383"/>
      <c r="K149" s="383"/>
      <c r="L149" s="383"/>
      <c r="M149" s="383"/>
      <c r="N149" s="383"/>
      <c r="O149" s="383"/>
      <c r="P149" s="383"/>
      <c r="Q149" s="383"/>
      <c r="R149" s="383"/>
      <c r="S149" s="383"/>
      <c r="T149" s="383"/>
      <c r="U149" s="383"/>
    </row>
    <row r="150" spans="7:21" ht="18" customHeight="1"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</row>
    <row r="151" spans="7:21" ht="18" customHeight="1">
      <c r="G151" s="383"/>
      <c r="H151" s="383"/>
      <c r="I151" s="383"/>
      <c r="J151" s="383"/>
      <c r="K151" s="383"/>
      <c r="L151" s="383"/>
      <c r="M151" s="383"/>
      <c r="N151" s="383"/>
      <c r="O151" s="383"/>
      <c r="P151" s="383"/>
      <c r="Q151" s="383"/>
      <c r="R151" s="383"/>
      <c r="S151" s="383"/>
      <c r="T151" s="383"/>
      <c r="U151" s="383"/>
    </row>
    <row r="152" spans="7:21" ht="18" customHeight="1">
      <c r="G152" s="383"/>
      <c r="H152" s="383"/>
      <c r="I152" s="383"/>
      <c r="J152" s="383"/>
      <c r="K152" s="383"/>
      <c r="L152" s="383"/>
      <c r="M152" s="383"/>
      <c r="N152" s="383"/>
      <c r="O152" s="383"/>
      <c r="P152" s="383"/>
      <c r="Q152" s="383"/>
      <c r="R152" s="383"/>
      <c r="S152" s="383"/>
      <c r="T152" s="383"/>
      <c r="U152" s="383"/>
    </row>
    <row r="153" spans="7:21" ht="18" customHeight="1">
      <c r="G153" s="383"/>
      <c r="H153" s="383"/>
      <c r="I153" s="383"/>
      <c r="J153" s="383"/>
      <c r="K153" s="383"/>
      <c r="L153" s="383"/>
      <c r="M153" s="383"/>
      <c r="N153" s="383"/>
      <c r="O153" s="383"/>
      <c r="P153" s="383"/>
      <c r="Q153" s="383"/>
      <c r="R153" s="383"/>
      <c r="S153" s="383"/>
      <c r="T153" s="383"/>
      <c r="U153" s="383"/>
    </row>
    <row r="154" spans="7:21" ht="18" customHeight="1">
      <c r="G154" s="383"/>
      <c r="H154" s="383"/>
      <c r="I154" s="383"/>
      <c r="J154" s="383"/>
      <c r="K154" s="383"/>
      <c r="L154" s="383"/>
      <c r="M154" s="383"/>
      <c r="N154" s="383"/>
      <c r="O154" s="383"/>
      <c r="P154" s="383"/>
      <c r="Q154" s="383"/>
      <c r="R154" s="383"/>
      <c r="S154" s="383"/>
      <c r="T154" s="383"/>
      <c r="U154" s="383"/>
    </row>
    <row r="155" spans="7:21" ht="18" customHeight="1"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83"/>
      <c r="R155" s="383"/>
      <c r="S155" s="383"/>
      <c r="T155" s="383"/>
      <c r="U155" s="383"/>
    </row>
    <row r="156" spans="7:21" ht="18" customHeight="1"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3"/>
      <c r="S156" s="383"/>
      <c r="T156" s="383"/>
      <c r="U156" s="383"/>
    </row>
    <row r="157" spans="7:21" ht="18" customHeight="1"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3"/>
      <c r="S157" s="383"/>
      <c r="T157" s="383"/>
      <c r="U157" s="383"/>
    </row>
    <row r="158" spans="7:21" ht="18" customHeight="1"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3"/>
      <c r="S158" s="383"/>
      <c r="T158" s="383"/>
      <c r="U158" s="383"/>
    </row>
    <row r="159" spans="7:21" ht="18" customHeight="1"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</row>
    <row r="160" spans="7:21" ht="18" customHeight="1">
      <c r="G160" s="383"/>
      <c r="H160" s="383"/>
      <c r="I160" s="383"/>
      <c r="J160" s="383"/>
      <c r="K160" s="383"/>
      <c r="L160" s="383"/>
      <c r="M160" s="383"/>
      <c r="N160" s="383"/>
      <c r="O160" s="383"/>
      <c r="P160" s="383"/>
      <c r="Q160" s="383"/>
      <c r="R160" s="383"/>
      <c r="S160" s="383"/>
      <c r="T160" s="383"/>
      <c r="U160" s="383"/>
    </row>
    <row r="161" spans="7:21" ht="18" customHeight="1">
      <c r="G161" s="383"/>
      <c r="H161" s="383"/>
      <c r="I161" s="383"/>
      <c r="J161" s="383"/>
      <c r="K161" s="383"/>
      <c r="L161" s="383"/>
      <c r="M161" s="383"/>
      <c r="N161" s="383"/>
      <c r="O161" s="383"/>
      <c r="P161" s="383"/>
      <c r="Q161" s="383"/>
      <c r="R161" s="383"/>
      <c r="S161" s="383"/>
      <c r="T161" s="383"/>
      <c r="U161" s="383"/>
    </row>
    <row r="162" spans="7:21" ht="18" customHeight="1"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3"/>
      <c r="S162" s="383"/>
      <c r="T162" s="383"/>
      <c r="U162" s="383"/>
    </row>
    <row r="163" spans="7:21" ht="18" customHeight="1"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3"/>
      <c r="S163" s="383"/>
      <c r="T163" s="383"/>
      <c r="U163" s="383"/>
    </row>
    <row r="164" spans="7:21" ht="18" customHeight="1"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3"/>
      <c r="S164" s="383"/>
      <c r="T164" s="383"/>
      <c r="U164" s="383"/>
    </row>
    <row r="165" spans="7:21" ht="18" customHeight="1"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3"/>
      <c r="S165" s="383"/>
      <c r="T165" s="383"/>
      <c r="U165" s="383"/>
    </row>
    <row r="166" spans="7:21" ht="18" customHeight="1"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</row>
    <row r="167" spans="7:21" ht="18" customHeight="1">
      <c r="G167" s="383"/>
      <c r="H167" s="383"/>
      <c r="I167" s="383"/>
      <c r="J167" s="383"/>
      <c r="K167" s="383"/>
      <c r="L167" s="383"/>
      <c r="M167" s="383"/>
      <c r="N167" s="383"/>
      <c r="O167" s="383"/>
      <c r="P167" s="383"/>
      <c r="Q167" s="383"/>
      <c r="R167" s="383"/>
      <c r="S167" s="383"/>
      <c r="T167" s="383"/>
      <c r="U167" s="383"/>
    </row>
    <row r="168" spans="7:21" ht="18" customHeight="1">
      <c r="G168" s="383"/>
      <c r="H168" s="383"/>
      <c r="I168" s="383"/>
      <c r="J168" s="383"/>
      <c r="K168" s="383"/>
      <c r="L168" s="383"/>
      <c r="M168" s="383"/>
      <c r="N168" s="383"/>
      <c r="O168" s="383"/>
      <c r="P168" s="383"/>
      <c r="Q168" s="383"/>
      <c r="R168" s="383"/>
      <c r="S168" s="383"/>
      <c r="T168" s="383"/>
      <c r="U168" s="383"/>
    </row>
    <row r="169" spans="7:21" ht="18" customHeight="1">
      <c r="G169" s="383"/>
      <c r="H169" s="383"/>
      <c r="I169" s="383"/>
      <c r="J169" s="383"/>
      <c r="K169" s="383"/>
      <c r="L169" s="383"/>
      <c r="M169" s="383"/>
      <c r="N169" s="383"/>
      <c r="O169" s="383"/>
      <c r="P169" s="383"/>
      <c r="Q169" s="383"/>
      <c r="R169" s="383"/>
      <c r="S169" s="383"/>
      <c r="T169" s="383"/>
      <c r="U169" s="383"/>
    </row>
    <row r="170" spans="7:21" ht="18" customHeight="1"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83"/>
      <c r="R170" s="383"/>
      <c r="S170" s="383"/>
      <c r="T170" s="383"/>
      <c r="U170" s="383"/>
    </row>
    <row r="171" spans="7:21" ht="18" customHeight="1"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83"/>
      <c r="R171" s="383"/>
      <c r="S171" s="383"/>
      <c r="T171" s="383"/>
      <c r="U171" s="383"/>
    </row>
    <row r="172" spans="7:21" ht="18" customHeight="1"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3"/>
      <c r="T172" s="383"/>
      <c r="U172" s="383"/>
    </row>
    <row r="173" spans="7:21" ht="18" customHeight="1">
      <c r="G173" s="383"/>
      <c r="H173" s="383"/>
      <c r="I173" s="383"/>
      <c r="J173" s="383"/>
      <c r="K173" s="383"/>
      <c r="L173" s="383"/>
      <c r="M173" s="383"/>
      <c r="N173" s="383"/>
      <c r="O173" s="383"/>
      <c r="P173" s="383"/>
      <c r="Q173" s="383"/>
      <c r="R173" s="383"/>
      <c r="S173" s="383"/>
      <c r="T173" s="383"/>
      <c r="U173" s="383"/>
    </row>
    <row r="174" spans="7:21" ht="18" customHeight="1">
      <c r="G174" s="383"/>
      <c r="H174" s="383"/>
      <c r="I174" s="383"/>
      <c r="J174" s="383"/>
      <c r="K174" s="383"/>
      <c r="L174" s="383"/>
      <c r="M174" s="383"/>
      <c r="N174" s="383"/>
      <c r="O174" s="383"/>
      <c r="P174" s="383"/>
      <c r="Q174" s="383"/>
      <c r="R174" s="383"/>
      <c r="S174" s="383"/>
      <c r="T174" s="383"/>
      <c r="U174" s="383"/>
    </row>
    <row r="175" spans="7:21" ht="18" customHeight="1">
      <c r="G175" s="383"/>
      <c r="H175" s="383"/>
      <c r="I175" s="383"/>
      <c r="J175" s="383"/>
      <c r="K175" s="383"/>
      <c r="L175" s="383"/>
      <c r="M175" s="383"/>
      <c r="N175" s="383"/>
      <c r="O175" s="383"/>
      <c r="P175" s="383"/>
      <c r="Q175" s="383"/>
      <c r="R175" s="383"/>
      <c r="S175" s="383"/>
      <c r="T175" s="383"/>
      <c r="U175" s="383"/>
    </row>
    <row r="176" spans="7:21" ht="18" customHeight="1">
      <c r="G176" s="383"/>
      <c r="H176" s="383"/>
      <c r="I176" s="383"/>
      <c r="J176" s="383"/>
      <c r="K176" s="383"/>
      <c r="L176" s="383"/>
      <c r="M176" s="383"/>
      <c r="N176" s="383"/>
      <c r="O176" s="383"/>
      <c r="P176" s="383"/>
      <c r="Q176" s="383"/>
      <c r="R176" s="383"/>
      <c r="S176" s="383"/>
      <c r="T176" s="383"/>
      <c r="U176" s="383"/>
    </row>
    <row r="177" spans="7:21" ht="18" customHeight="1">
      <c r="G177" s="383"/>
      <c r="H177" s="383"/>
      <c r="I177" s="383"/>
      <c r="J177" s="383"/>
      <c r="K177" s="383"/>
      <c r="L177" s="383"/>
      <c r="M177" s="383"/>
      <c r="N177" s="383"/>
      <c r="O177" s="383"/>
      <c r="P177" s="383"/>
      <c r="Q177" s="383"/>
      <c r="R177" s="383"/>
      <c r="S177" s="383"/>
      <c r="T177" s="383"/>
      <c r="U177" s="383"/>
    </row>
    <row r="178" spans="7:21" ht="18" customHeight="1">
      <c r="G178" s="383"/>
      <c r="H178" s="383"/>
      <c r="I178" s="383"/>
      <c r="J178" s="383"/>
      <c r="K178" s="383"/>
      <c r="L178" s="383"/>
      <c r="M178" s="383"/>
      <c r="N178" s="383"/>
      <c r="O178" s="383"/>
      <c r="P178" s="383"/>
      <c r="Q178" s="383"/>
      <c r="R178" s="383"/>
      <c r="S178" s="383"/>
      <c r="T178" s="383"/>
      <c r="U178" s="383"/>
    </row>
    <row r="179" spans="7:21" ht="18" customHeight="1">
      <c r="G179" s="383"/>
      <c r="H179" s="383"/>
      <c r="I179" s="383"/>
      <c r="J179" s="383"/>
      <c r="K179" s="383"/>
      <c r="L179" s="383"/>
      <c r="M179" s="383"/>
      <c r="N179" s="383"/>
      <c r="O179" s="383"/>
      <c r="P179" s="383"/>
      <c r="Q179" s="383"/>
      <c r="R179" s="383"/>
      <c r="S179" s="383"/>
      <c r="T179" s="383"/>
      <c r="U179" s="383"/>
    </row>
    <row r="180" spans="7:21" ht="18" customHeight="1">
      <c r="G180" s="383"/>
      <c r="H180" s="383"/>
      <c r="I180" s="383"/>
      <c r="J180" s="383"/>
      <c r="K180" s="383"/>
      <c r="L180" s="383"/>
      <c r="M180" s="383"/>
      <c r="N180" s="383"/>
      <c r="O180" s="383"/>
      <c r="P180" s="383"/>
      <c r="Q180" s="383"/>
      <c r="R180" s="383"/>
      <c r="S180" s="383"/>
      <c r="T180" s="383"/>
      <c r="U180" s="383"/>
    </row>
    <row r="181" spans="7:21" ht="18" customHeight="1">
      <c r="G181" s="383"/>
      <c r="H181" s="383"/>
      <c r="I181" s="383"/>
      <c r="J181" s="383"/>
      <c r="K181" s="383"/>
      <c r="L181" s="383"/>
      <c r="M181" s="383"/>
      <c r="N181" s="383"/>
      <c r="O181" s="383"/>
      <c r="P181" s="383"/>
      <c r="Q181" s="383"/>
      <c r="R181" s="383"/>
      <c r="S181" s="383"/>
      <c r="T181" s="383"/>
      <c r="U181" s="383"/>
    </row>
    <row r="182" spans="7:21" ht="18" customHeight="1">
      <c r="G182" s="383"/>
      <c r="H182" s="383"/>
      <c r="I182" s="383"/>
      <c r="J182" s="383"/>
      <c r="K182" s="383"/>
      <c r="L182" s="383"/>
      <c r="M182" s="383"/>
      <c r="N182" s="383"/>
      <c r="O182" s="383"/>
      <c r="P182" s="383"/>
      <c r="Q182" s="383"/>
      <c r="R182" s="383"/>
      <c r="S182" s="383"/>
      <c r="T182" s="383"/>
      <c r="U182" s="383"/>
    </row>
    <row r="183" spans="7:21" ht="18" customHeight="1">
      <c r="G183" s="383"/>
      <c r="H183" s="383"/>
      <c r="I183" s="383"/>
      <c r="J183" s="383"/>
      <c r="K183" s="383"/>
      <c r="L183" s="383"/>
      <c r="M183" s="383"/>
      <c r="N183" s="383"/>
      <c r="O183" s="383"/>
      <c r="P183" s="383"/>
      <c r="Q183" s="383"/>
      <c r="R183" s="383"/>
      <c r="S183" s="383"/>
      <c r="T183" s="383"/>
      <c r="U183" s="383"/>
    </row>
    <row r="184" spans="7:21" ht="18" customHeight="1">
      <c r="G184" s="383"/>
      <c r="H184" s="383"/>
      <c r="I184" s="383"/>
      <c r="J184" s="383"/>
      <c r="K184" s="383"/>
      <c r="L184" s="383"/>
      <c r="M184" s="383"/>
      <c r="N184" s="383"/>
      <c r="O184" s="383"/>
      <c r="P184" s="383"/>
      <c r="Q184" s="383"/>
      <c r="R184" s="383"/>
      <c r="S184" s="383"/>
      <c r="T184" s="383"/>
      <c r="U184" s="383"/>
    </row>
    <row r="185" spans="7:21" ht="18" customHeight="1">
      <c r="G185" s="383"/>
      <c r="H185" s="383"/>
      <c r="I185" s="383"/>
      <c r="J185" s="383"/>
      <c r="K185" s="383"/>
      <c r="L185" s="383"/>
      <c r="M185" s="383"/>
      <c r="N185" s="383"/>
      <c r="O185" s="383"/>
      <c r="P185" s="383"/>
      <c r="Q185" s="383"/>
      <c r="R185" s="383"/>
      <c r="S185" s="383"/>
      <c r="T185" s="383"/>
      <c r="U185" s="383"/>
    </row>
    <row r="186" spans="7:21" ht="18" customHeight="1">
      <c r="G186" s="383"/>
      <c r="H186" s="383"/>
      <c r="I186" s="383"/>
      <c r="J186" s="383"/>
      <c r="K186" s="383"/>
      <c r="L186" s="383"/>
      <c r="M186" s="383"/>
      <c r="N186" s="383"/>
      <c r="O186" s="383"/>
      <c r="P186" s="383"/>
      <c r="Q186" s="383"/>
      <c r="R186" s="383"/>
      <c r="S186" s="383"/>
      <c r="T186" s="383"/>
      <c r="U186" s="383"/>
    </row>
    <row r="187" spans="7:21" ht="18" customHeight="1">
      <c r="G187" s="383"/>
      <c r="H187" s="383"/>
      <c r="I187" s="383"/>
      <c r="J187" s="383"/>
      <c r="K187" s="383"/>
      <c r="L187" s="383"/>
      <c r="M187" s="383"/>
      <c r="N187" s="383"/>
      <c r="O187" s="383"/>
      <c r="P187" s="383"/>
      <c r="Q187" s="383"/>
      <c r="R187" s="383"/>
      <c r="S187" s="383"/>
      <c r="T187" s="383"/>
      <c r="U187" s="383"/>
    </row>
    <row r="188" spans="7:21" ht="18" customHeight="1">
      <c r="G188" s="383"/>
      <c r="H188" s="383"/>
      <c r="I188" s="383"/>
      <c r="J188" s="383"/>
      <c r="K188" s="383"/>
      <c r="L188" s="383"/>
      <c r="M188" s="383"/>
      <c r="N188" s="383"/>
      <c r="O188" s="383"/>
      <c r="P188" s="383"/>
      <c r="Q188" s="383"/>
      <c r="R188" s="383"/>
      <c r="S188" s="383"/>
      <c r="T188" s="383"/>
      <c r="U188" s="383"/>
    </row>
    <row r="189" spans="7:21" ht="18" customHeight="1"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</row>
    <row r="190" spans="7:21" ht="18" customHeight="1">
      <c r="G190" s="383"/>
      <c r="H190" s="383"/>
      <c r="I190" s="383"/>
      <c r="J190" s="383"/>
      <c r="K190" s="383"/>
      <c r="L190" s="383"/>
      <c r="M190" s="383"/>
      <c r="N190" s="383"/>
      <c r="O190" s="383"/>
      <c r="P190" s="383"/>
      <c r="Q190" s="383"/>
      <c r="R190" s="383"/>
      <c r="S190" s="383"/>
      <c r="T190" s="383"/>
      <c r="U190" s="383"/>
    </row>
    <row r="191" spans="7:21" ht="18" customHeight="1">
      <c r="G191" s="383"/>
      <c r="H191" s="383"/>
      <c r="I191" s="383"/>
      <c r="J191" s="383"/>
      <c r="K191" s="383"/>
      <c r="L191" s="383"/>
      <c r="M191" s="383"/>
      <c r="N191" s="383"/>
      <c r="O191" s="383"/>
      <c r="P191" s="383"/>
      <c r="Q191" s="383"/>
      <c r="R191" s="383"/>
      <c r="S191" s="383"/>
      <c r="T191" s="383"/>
      <c r="U191" s="383"/>
    </row>
    <row r="192" spans="7:21" ht="18" customHeight="1">
      <c r="G192" s="383"/>
      <c r="H192" s="383"/>
      <c r="I192" s="383"/>
      <c r="J192" s="383"/>
      <c r="K192" s="383"/>
      <c r="L192" s="383"/>
      <c r="M192" s="383"/>
      <c r="N192" s="383"/>
      <c r="O192" s="383"/>
      <c r="P192" s="383"/>
      <c r="Q192" s="383"/>
      <c r="R192" s="383"/>
      <c r="S192" s="383"/>
      <c r="T192" s="383"/>
      <c r="U192" s="383"/>
    </row>
    <row r="193" spans="7:21" ht="18" customHeight="1">
      <c r="G193" s="383"/>
      <c r="H193" s="383"/>
      <c r="I193" s="383"/>
      <c r="J193" s="383"/>
      <c r="K193" s="383"/>
      <c r="L193" s="383"/>
      <c r="M193" s="383"/>
      <c r="N193" s="383"/>
      <c r="O193" s="383"/>
      <c r="P193" s="383"/>
      <c r="Q193" s="383"/>
      <c r="R193" s="383"/>
      <c r="S193" s="383"/>
      <c r="T193" s="383"/>
      <c r="U193" s="383"/>
    </row>
    <row r="194" spans="7:21" ht="18" customHeight="1">
      <c r="G194" s="383"/>
      <c r="H194" s="383"/>
      <c r="I194" s="383"/>
      <c r="J194" s="383"/>
      <c r="K194" s="383"/>
      <c r="L194" s="383"/>
      <c r="M194" s="383"/>
      <c r="N194" s="383"/>
      <c r="O194" s="383"/>
      <c r="P194" s="383"/>
      <c r="Q194" s="383"/>
      <c r="R194" s="383"/>
      <c r="S194" s="383"/>
      <c r="T194" s="383"/>
      <c r="U194" s="383"/>
    </row>
    <row r="195" spans="7:21" ht="18" customHeight="1">
      <c r="G195" s="383"/>
      <c r="H195" s="383"/>
      <c r="I195" s="383"/>
      <c r="J195" s="383"/>
      <c r="K195" s="383"/>
      <c r="L195" s="383"/>
      <c r="M195" s="383"/>
      <c r="N195" s="383"/>
      <c r="O195" s="383"/>
      <c r="P195" s="383"/>
      <c r="Q195" s="383"/>
      <c r="R195" s="383"/>
      <c r="S195" s="383"/>
      <c r="T195" s="383"/>
      <c r="U195" s="383"/>
    </row>
    <row r="196" spans="7:21" ht="18" customHeight="1">
      <c r="G196" s="383"/>
      <c r="H196" s="383"/>
      <c r="I196" s="383"/>
      <c r="J196" s="383"/>
      <c r="K196" s="383"/>
      <c r="L196" s="383"/>
      <c r="M196" s="383"/>
      <c r="N196" s="383"/>
      <c r="O196" s="383"/>
      <c r="P196" s="383"/>
      <c r="Q196" s="383"/>
      <c r="R196" s="383"/>
      <c r="S196" s="383"/>
      <c r="T196" s="383"/>
      <c r="U196" s="383"/>
    </row>
    <row r="197" spans="7:21" ht="18" customHeight="1">
      <c r="G197" s="383"/>
      <c r="H197" s="383"/>
      <c r="I197" s="383"/>
      <c r="J197" s="383"/>
      <c r="K197" s="383"/>
      <c r="L197" s="383"/>
      <c r="M197" s="383"/>
      <c r="N197" s="383"/>
      <c r="O197" s="383"/>
      <c r="P197" s="383"/>
      <c r="Q197" s="383"/>
      <c r="R197" s="383"/>
      <c r="S197" s="383"/>
      <c r="T197" s="383"/>
      <c r="U197" s="383"/>
    </row>
    <row r="198" spans="7:21" ht="18" customHeight="1">
      <c r="G198" s="383"/>
      <c r="H198" s="383"/>
      <c r="I198" s="383"/>
      <c r="J198" s="383"/>
      <c r="K198" s="383"/>
      <c r="L198" s="383"/>
      <c r="M198" s="383"/>
      <c r="N198" s="383"/>
      <c r="O198" s="383"/>
      <c r="P198" s="383"/>
      <c r="Q198" s="383"/>
      <c r="R198" s="383"/>
      <c r="S198" s="383"/>
      <c r="T198" s="383"/>
      <c r="U198" s="383"/>
    </row>
    <row r="199" spans="7:21" ht="18" customHeight="1">
      <c r="G199" s="383"/>
      <c r="H199" s="383"/>
      <c r="I199" s="383"/>
      <c r="J199" s="383"/>
      <c r="K199" s="383"/>
      <c r="L199" s="383"/>
      <c r="M199" s="383"/>
      <c r="N199" s="383"/>
      <c r="O199" s="383"/>
      <c r="P199" s="383"/>
      <c r="Q199" s="383"/>
      <c r="R199" s="383"/>
      <c r="S199" s="383"/>
      <c r="T199" s="383"/>
      <c r="U199" s="383"/>
    </row>
    <row r="200" spans="7:21" ht="18" customHeight="1">
      <c r="G200" s="383"/>
      <c r="H200" s="383"/>
      <c r="I200" s="383"/>
      <c r="J200" s="383"/>
      <c r="K200" s="383"/>
      <c r="L200" s="383"/>
      <c r="M200" s="383"/>
      <c r="N200" s="383"/>
      <c r="O200" s="383"/>
      <c r="P200" s="383"/>
      <c r="Q200" s="383"/>
      <c r="R200" s="383"/>
      <c r="S200" s="383"/>
      <c r="T200" s="383"/>
      <c r="U200" s="383"/>
    </row>
    <row r="201" spans="7:21" ht="18" customHeight="1">
      <c r="G201" s="383"/>
      <c r="H201" s="383"/>
      <c r="I201" s="383"/>
      <c r="J201" s="383"/>
      <c r="K201" s="383"/>
      <c r="L201" s="383"/>
      <c r="M201" s="383"/>
      <c r="N201" s="383"/>
      <c r="O201" s="383"/>
      <c r="P201" s="383"/>
      <c r="Q201" s="383"/>
      <c r="R201" s="383"/>
      <c r="S201" s="383"/>
      <c r="T201" s="383"/>
      <c r="U201" s="383"/>
    </row>
    <row r="202" spans="7:21" ht="18" customHeight="1"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83"/>
      <c r="R202" s="383"/>
      <c r="S202" s="383"/>
      <c r="T202" s="383"/>
      <c r="U202" s="383"/>
    </row>
    <row r="203" spans="7:21" ht="18" customHeight="1">
      <c r="G203" s="383"/>
      <c r="H203" s="383"/>
      <c r="I203" s="383"/>
      <c r="J203" s="383"/>
      <c r="K203" s="383"/>
      <c r="L203" s="383"/>
      <c r="M203" s="383"/>
      <c r="N203" s="383"/>
      <c r="O203" s="383"/>
      <c r="P203" s="383"/>
      <c r="Q203" s="383"/>
      <c r="R203" s="383"/>
      <c r="S203" s="383"/>
      <c r="T203" s="383"/>
      <c r="U203" s="383"/>
    </row>
    <row r="204" spans="7:21" ht="18" customHeight="1"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  <c r="S204" s="383"/>
      <c r="T204" s="383"/>
      <c r="U204" s="383"/>
    </row>
    <row r="205" spans="7:21" ht="18" customHeight="1">
      <c r="G205" s="383"/>
      <c r="H205" s="383"/>
      <c r="I205" s="383"/>
      <c r="J205" s="383"/>
      <c r="K205" s="383"/>
      <c r="L205" s="383"/>
      <c r="M205" s="383"/>
      <c r="N205" s="383"/>
      <c r="O205" s="383"/>
      <c r="P205" s="383"/>
      <c r="Q205" s="383"/>
      <c r="R205" s="383"/>
      <c r="S205" s="383"/>
      <c r="T205" s="383"/>
      <c r="U205" s="383"/>
    </row>
    <row r="206" spans="7:21" ht="18" customHeight="1"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83"/>
      <c r="R206" s="383"/>
      <c r="S206" s="383"/>
      <c r="T206" s="383"/>
      <c r="U206" s="383"/>
    </row>
    <row r="207" spans="7:21" ht="18" customHeight="1">
      <c r="G207" s="383"/>
      <c r="H207" s="383"/>
      <c r="I207" s="383"/>
      <c r="J207" s="383"/>
      <c r="K207" s="383"/>
      <c r="L207" s="383"/>
      <c r="M207" s="383"/>
      <c r="N207" s="383"/>
      <c r="O207" s="383"/>
      <c r="P207" s="383"/>
      <c r="Q207" s="383"/>
      <c r="R207" s="383"/>
      <c r="S207" s="383"/>
      <c r="T207" s="383"/>
      <c r="U207" s="383"/>
    </row>
    <row r="208" spans="7:21" ht="18" customHeight="1">
      <c r="G208" s="383"/>
      <c r="H208" s="383"/>
      <c r="I208" s="383"/>
      <c r="J208" s="383"/>
      <c r="K208" s="383"/>
      <c r="L208" s="383"/>
      <c r="M208" s="383"/>
      <c r="N208" s="383"/>
      <c r="O208" s="383"/>
      <c r="P208" s="383"/>
      <c r="Q208" s="383"/>
      <c r="R208" s="383"/>
      <c r="S208" s="383"/>
      <c r="T208" s="383"/>
      <c r="U208" s="383"/>
    </row>
    <row r="209" spans="7:21" ht="18" customHeight="1"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383"/>
      <c r="S209" s="383"/>
      <c r="T209" s="383"/>
      <c r="U209" s="383"/>
    </row>
    <row r="210" spans="7:21" ht="18" customHeight="1">
      <c r="G210" s="383"/>
      <c r="H210" s="383"/>
      <c r="I210" s="383"/>
      <c r="J210" s="383"/>
      <c r="K210" s="383"/>
      <c r="L210" s="383"/>
      <c r="M210" s="383"/>
      <c r="N210" s="383"/>
      <c r="O210" s="383"/>
      <c r="P210" s="383"/>
      <c r="Q210" s="383"/>
      <c r="R210" s="383"/>
      <c r="S210" s="383"/>
      <c r="T210" s="383"/>
      <c r="U210" s="383"/>
    </row>
    <row r="211" spans="7:21" ht="18" customHeight="1">
      <c r="G211" s="383"/>
      <c r="H211" s="383"/>
      <c r="I211" s="383"/>
      <c r="J211" s="383"/>
      <c r="K211" s="383"/>
      <c r="L211" s="383"/>
      <c r="M211" s="383"/>
      <c r="N211" s="383"/>
      <c r="O211" s="383"/>
      <c r="P211" s="383"/>
      <c r="Q211" s="383"/>
      <c r="R211" s="383"/>
      <c r="S211" s="383"/>
      <c r="T211" s="383"/>
      <c r="U211" s="383"/>
    </row>
    <row r="212" spans="7:21" ht="18" customHeight="1">
      <c r="G212" s="383"/>
      <c r="H212" s="383"/>
      <c r="I212" s="383"/>
      <c r="J212" s="383"/>
      <c r="K212" s="383"/>
      <c r="L212" s="383"/>
      <c r="M212" s="383"/>
      <c r="N212" s="383"/>
      <c r="O212" s="383"/>
      <c r="P212" s="383"/>
      <c r="Q212" s="383"/>
      <c r="R212" s="383"/>
      <c r="S212" s="383"/>
      <c r="T212" s="383"/>
      <c r="U212" s="383"/>
    </row>
    <row r="213" spans="7:21" ht="18" customHeight="1">
      <c r="G213" s="383"/>
      <c r="H213" s="383"/>
      <c r="I213" s="383"/>
      <c r="J213" s="383"/>
      <c r="K213" s="383"/>
      <c r="L213" s="383"/>
      <c r="M213" s="383"/>
      <c r="N213" s="383"/>
      <c r="O213" s="383"/>
      <c r="P213" s="383"/>
      <c r="Q213" s="383"/>
      <c r="R213" s="383"/>
      <c r="S213" s="383"/>
      <c r="T213" s="383"/>
      <c r="U213" s="383"/>
    </row>
    <row r="214" spans="7:21" ht="18" customHeight="1">
      <c r="G214" s="383"/>
      <c r="H214" s="383"/>
      <c r="I214" s="383"/>
      <c r="J214" s="383"/>
      <c r="K214" s="383"/>
      <c r="L214" s="383"/>
      <c r="M214" s="383"/>
      <c r="N214" s="383"/>
      <c r="O214" s="383"/>
      <c r="P214" s="383"/>
      <c r="Q214" s="383"/>
      <c r="R214" s="383"/>
      <c r="S214" s="383"/>
      <c r="T214" s="383"/>
      <c r="U214" s="383"/>
    </row>
    <row r="215" spans="7:21" ht="18" customHeight="1">
      <c r="G215" s="383"/>
      <c r="H215" s="383"/>
      <c r="I215" s="383"/>
      <c r="J215" s="383"/>
      <c r="K215" s="383"/>
      <c r="L215" s="383"/>
      <c r="M215" s="383"/>
      <c r="N215" s="383"/>
      <c r="O215" s="383"/>
      <c r="P215" s="383"/>
      <c r="Q215" s="383"/>
      <c r="R215" s="383"/>
      <c r="S215" s="383"/>
      <c r="T215" s="383"/>
      <c r="U215" s="383"/>
    </row>
    <row r="216" spans="7:21" ht="18" customHeight="1">
      <c r="G216" s="383"/>
      <c r="H216" s="383"/>
      <c r="I216" s="383"/>
      <c r="J216" s="383"/>
      <c r="K216" s="383"/>
      <c r="L216" s="383"/>
      <c r="M216" s="383"/>
      <c r="N216" s="383"/>
      <c r="O216" s="383"/>
      <c r="P216" s="383"/>
      <c r="Q216" s="383"/>
      <c r="R216" s="383"/>
      <c r="S216" s="383"/>
      <c r="T216" s="383"/>
      <c r="U216" s="383"/>
    </row>
    <row r="217" spans="7:21" ht="18" customHeight="1">
      <c r="G217" s="383"/>
      <c r="H217" s="383"/>
      <c r="I217" s="383"/>
      <c r="J217" s="383"/>
      <c r="K217" s="383"/>
      <c r="L217" s="383"/>
      <c r="M217" s="383"/>
      <c r="N217" s="383"/>
      <c r="O217" s="383"/>
      <c r="P217" s="383"/>
      <c r="Q217" s="383"/>
      <c r="R217" s="383"/>
      <c r="S217" s="383"/>
      <c r="T217" s="383"/>
      <c r="U217" s="383"/>
    </row>
    <row r="218" spans="7:21" ht="18" customHeight="1">
      <c r="G218" s="383"/>
      <c r="H218" s="383"/>
      <c r="I218" s="383"/>
      <c r="J218" s="383"/>
      <c r="K218" s="383"/>
      <c r="L218" s="383"/>
      <c r="M218" s="383"/>
      <c r="N218" s="383"/>
      <c r="O218" s="383"/>
      <c r="P218" s="383"/>
      <c r="Q218" s="383"/>
      <c r="R218" s="383"/>
      <c r="S218" s="383"/>
      <c r="T218" s="383"/>
      <c r="U218" s="383"/>
    </row>
    <row r="219" spans="7:21" ht="18" customHeight="1">
      <c r="G219" s="383"/>
      <c r="H219" s="383"/>
      <c r="I219" s="383"/>
      <c r="J219" s="383"/>
      <c r="K219" s="383"/>
      <c r="L219" s="383"/>
      <c r="M219" s="383"/>
      <c r="N219" s="383"/>
      <c r="O219" s="383"/>
      <c r="P219" s="383"/>
      <c r="Q219" s="383"/>
      <c r="R219" s="383"/>
      <c r="S219" s="383"/>
      <c r="T219" s="383"/>
      <c r="U219" s="383"/>
    </row>
    <row r="220" spans="7:21" ht="18" customHeight="1">
      <c r="G220" s="383"/>
      <c r="H220" s="383"/>
      <c r="I220" s="383"/>
      <c r="J220" s="383"/>
      <c r="K220" s="383"/>
      <c r="L220" s="383"/>
      <c r="M220" s="383"/>
      <c r="N220" s="383"/>
      <c r="O220" s="383"/>
      <c r="P220" s="383"/>
      <c r="Q220" s="383"/>
      <c r="R220" s="383"/>
      <c r="S220" s="383"/>
      <c r="T220" s="383"/>
      <c r="U220" s="383"/>
    </row>
    <row r="221" spans="7:21" ht="18" customHeight="1">
      <c r="G221" s="383"/>
      <c r="H221" s="383"/>
      <c r="I221" s="383"/>
      <c r="J221" s="383"/>
      <c r="K221" s="383"/>
      <c r="L221" s="383"/>
      <c r="M221" s="383"/>
      <c r="N221" s="383"/>
      <c r="O221" s="383"/>
      <c r="P221" s="383"/>
      <c r="Q221" s="383"/>
      <c r="R221" s="383"/>
      <c r="S221" s="383"/>
      <c r="T221" s="383"/>
      <c r="U221" s="383"/>
    </row>
    <row r="222" spans="7:21" ht="18" customHeight="1">
      <c r="G222" s="383"/>
      <c r="H222" s="383"/>
      <c r="I222" s="383"/>
      <c r="J222" s="383"/>
      <c r="K222" s="383"/>
      <c r="L222" s="383"/>
      <c r="M222" s="383"/>
      <c r="N222" s="383"/>
      <c r="O222" s="383"/>
      <c r="P222" s="383"/>
      <c r="Q222" s="383"/>
      <c r="R222" s="383"/>
      <c r="S222" s="383"/>
      <c r="T222" s="383"/>
      <c r="U222" s="383"/>
    </row>
    <row r="223" spans="7:21" ht="18" customHeight="1">
      <c r="G223" s="383"/>
      <c r="H223" s="383"/>
      <c r="I223" s="383"/>
      <c r="J223" s="383"/>
      <c r="K223" s="383"/>
      <c r="L223" s="383"/>
      <c r="M223" s="383"/>
      <c r="N223" s="383"/>
      <c r="O223" s="383"/>
      <c r="P223" s="383"/>
      <c r="Q223" s="383"/>
      <c r="R223" s="383"/>
      <c r="S223" s="383"/>
      <c r="T223" s="383"/>
      <c r="U223" s="383"/>
    </row>
    <row r="224" spans="7:21" ht="18" customHeight="1">
      <c r="G224" s="383"/>
      <c r="H224" s="383"/>
      <c r="I224" s="383"/>
      <c r="J224" s="383"/>
      <c r="K224" s="383"/>
      <c r="L224" s="383"/>
      <c r="M224" s="383"/>
      <c r="N224" s="383"/>
      <c r="O224" s="383"/>
      <c r="P224" s="383"/>
      <c r="Q224" s="383"/>
      <c r="R224" s="383"/>
      <c r="S224" s="383"/>
      <c r="T224" s="383"/>
      <c r="U224" s="383"/>
    </row>
    <row r="225" spans="7:21" ht="18" customHeight="1">
      <c r="G225" s="383"/>
      <c r="H225" s="383"/>
      <c r="I225" s="383"/>
      <c r="J225" s="383"/>
      <c r="K225" s="383"/>
      <c r="L225" s="383"/>
      <c r="M225" s="383"/>
      <c r="N225" s="383"/>
      <c r="O225" s="383"/>
      <c r="P225" s="383"/>
      <c r="Q225" s="383"/>
      <c r="R225" s="383"/>
      <c r="S225" s="383"/>
      <c r="T225" s="383"/>
      <c r="U225" s="383"/>
    </row>
    <row r="226" spans="7:21" ht="18" customHeight="1">
      <c r="G226" s="383"/>
      <c r="H226" s="383"/>
      <c r="I226" s="383"/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383"/>
      <c r="U226" s="383"/>
    </row>
    <row r="227" spans="7:21" ht="18" customHeight="1">
      <c r="G227" s="383"/>
      <c r="H227" s="383"/>
      <c r="I227" s="383"/>
      <c r="J227" s="383"/>
      <c r="K227" s="383"/>
      <c r="L227" s="383"/>
      <c r="M227" s="383"/>
      <c r="N227" s="383"/>
      <c r="O227" s="383"/>
      <c r="P227" s="383"/>
      <c r="Q227" s="383"/>
      <c r="R227" s="383"/>
      <c r="S227" s="383"/>
      <c r="T227" s="383"/>
      <c r="U227" s="383"/>
    </row>
    <row r="228" spans="7:21" ht="18" customHeight="1">
      <c r="G228" s="383"/>
      <c r="H228" s="383"/>
      <c r="I228" s="383"/>
      <c r="J228" s="383"/>
      <c r="K228" s="383"/>
      <c r="L228" s="383"/>
      <c r="M228" s="383"/>
      <c r="N228" s="383"/>
      <c r="O228" s="383"/>
      <c r="P228" s="383"/>
      <c r="Q228" s="383"/>
      <c r="R228" s="383"/>
      <c r="S228" s="383"/>
      <c r="T228" s="383"/>
      <c r="U228" s="383"/>
    </row>
    <row r="229" spans="7:21" ht="18" customHeight="1">
      <c r="G229" s="383"/>
      <c r="H229" s="383"/>
      <c r="I229" s="383"/>
      <c r="J229" s="383"/>
      <c r="K229" s="383"/>
      <c r="L229" s="383"/>
      <c r="M229" s="383"/>
      <c r="N229" s="383"/>
      <c r="O229" s="383"/>
      <c r="P229" s="383"/>
      <c r="Q229" s="383"/>
      <c r="R229" s="383"/>
      <c r="S229" s="383"/>
      <c r="T229" s="383"/>
      <c r="U229" s="383"/>
    </row>
    <row r="230" spans="7:21" ht="18" customHeight="1">
      <c r="G230" s="383"/>
      <c r="H230" s="383"/>
      <c r="I230" s="383"/>
      <c r="J230" s="383"/>
      <c r="K230" s="383"/>
      <c r="L230" s="383"/>
      <c r="M230" s="383"/>
      <c r="N230" s="383"/>
      <c r="O230" s="383"/>
      <c r="P230" s="383"/>
      <c r="Q230" s="383"/>
      <c r="R230" s="383"/>
      <c r="S230" s="383"/>
      <c r="T230" s="383"/>
      <c r="U230" s="383"/>
    </row>
    <row r="231" spans="7:21" ht="18" customHeight="1">
      <c r="G231" s="383"/>
      <c r="H231" s="383"/>
      <c r="I231" s="383"/>
      <c r="J231" s="383"/>
      <c r="K231" s="383"/>
      <c r="L231" s="383"/>
      <c r="M231" s="383"/>
      <c r="N231" s="383"/>
      <c r="O231" s="383"/>
      <c r="P231" s="383"/>
      <c r="Q231" s="383"/>
      <c r="R231" s="383"/>
      <c r="S231" s="383"/>
      <c r="T231" s="383"/>
      <c r="U231" s="383"/>
    </row>
    <row r="232" spans="7:21" ht="18" customHeight="1">
      <c r="G232" s="383"/>
      <c r="H232" s="383"/>
      <c r="I232" s="383"/>
      <c r="J232" s="383"/>
      <c r="K232" s="383"/>
      <c r="L232" s="383"/>
      <c r="M232" s="383"/>
      <c r="N232" s="383"/>
      <c r="O232" s="383"/>
      <c r="P232" s="383"/>
      <c r="Q232" s="383"/>
      <c r="R232" s="383"/>
      <c r="S232" s="383"/>
      <c r="T232" s="383"/>
      <c r="U232" s="383"/>
    </row>
    <row r="233" spans="7:21" ht="18" customHeight="1">
      <c r="G233" s="383"/>
      <c r="H233" s="383"/>
      <c r="I233" s="383"/>
      <c r="J233" s="383"/>
      <c r="K233" s="383"/>
      <c r="L233" s="383"/>
      <c r="M233" s="383"/>
      <c r="N233" s="383"/>
      <c r="O233" s="383"/>
      <c r="P233" s="383"/>
      <c r="Q233" s="383"/>
      <c r="R233" s="383"/>
      <c r="S233" s="383"/>
      <c r="T233" s="383"/>
      <c r="U233" s="383"/>
    </row>
    <row r="234" spans="7:21" ht="18" customHeight="1">
      <c r="G234" s="383"/>
      <c r="H234" s="383"/>
      <c r="I234" s="383"/>
      <c r="J234" s="383"/>
      <c r="K234" s="383"/>
      <c r="L234" s="383"/>
      <c r="M234" s="383"/>
      <c r="N234" s="383"/>
      <c r="O234" s="383"/>
      <c r="P234" s="383"/>
      <c r="Q234" s="383"/>
      <c r="R234" s="383"/>
      <c r="S234" s="383"/>
      <c r="T234" s="383"/>
      <c r="U234" s="383"/>
    </row>
    <row r="235" spans="7:21" ht="18" customHeight="1">
      <c r="G235" s="383"/>
      <c r="H235" s="383"/>
      <c r="I235" s="383"/>
      <c r="J235" s="383"/>
      <c r="K235" s="383"/>
      <c r="L235" s="383"/>
      <c r="M235" s="383"/>
      <c r="N235" s="383"/>
      <c r="O235" s="383"/>
      <c r="P235" s="383"/>
      <c r="Q235" s="383"/>
      <c r="R235" s="383"/>
      <c r="S235" s="383"/>
      <c r="T235" s="383"/>
      <c r="U235" s="383"/>
    </row>
    <row r="236" spans="7:21" ht="18" customHeight="1">
      <c r="G236" s="383"/>
      <c r="H236" s="383"/>
      <c r="I236" s="383"/>
      <c r="J236" s="383"/>
      <c r="K236" s="383"/>
      <c r="L236" s="383"/>
      <c r="M236" s="383"/>
      <c r="N236" s="383"/>
      <c r="O236" s="383"/>
      <c r="P236" s="383"/>
      <c r="Q236" s="383"/>
      <c r="R236" s="383"/>
      <c r="S236" s="383"/>
      <c r="T236" s="383"/>
      <c r="U236" s="383"/>
    </row>
    <row r="237" spans="7:21" ht="18" customHeight="1">
      <c r="G237" s="383"/>
      <c r="H237" s="383"/>
      <c r="I237" s="383"/>
      <c r="J237" s="383"/>
      <c r="K237" s="383"/>
      <c r="L237" s="383"/>
      <c r="M237" s="383"/>
      <c r="N237" s="383"/>
      <c r="O237" s="383"/>
      <c r="P237" s="383"/>
      <c r="Q237" s="383"/>
      <c r="R237" s="383"/>
      <c r="S237" s="383"/>
      <c r="T237" s="383"/>
      <c r="U237" s="383"/>
    </row>
    <row r="238" spans="7:21" ht="18" customHeight="1">
      <c r="G238" s="383"/>
      <c r="H238" s="383"/>
      <c r="I238" s="383"/>
      <c r="J238" s="383"/>
      <c r="K238" s="383"/>
      <c r="L238" s="383"/>
      <c r="M238" s="383"/>
      <c r="N238" s="383"/>
      <c r="O238" s="383"/>
      <c r="P238" s="383"/>
      <c r="Q238" s="383"/>
      <c r="R238" s="383"/>
      <c r="S238" s="383"/>
      <c r="T238" s="383"/>
      <c r="U238" s="383"/>
    </row>
    <row r="239" spans="7:21" ht="18" customHeight="1">
      <c r="G239" s="383"/>
      <c r="H239" s="383"/>
      <c r="I239" s="383"/>
      <c r="J239" s="383"/>
      <c r="K239" s="383"/>
      <c r="L239" s="383"/>
      <c r="M239" s="383"/>
      <c r="N239" s="383"/>
      <c r="O239" s="383"/>
      <c r="P239" s="383"/>
      <c r="Q239" s="383"/>
      <c r="R239" s="383"/>
      <c r="S239" s="383"/>
      <c r="T239" s="383"/>
      <c r="U239" s="383"/>
    </row>
    <row r="240" spans="7:21" ht="18" customHeight="1">
      <c r="G240" s="383"/>
      <c r="H240" s="383"/>
      <c r="I240" s="383"/>
      <c r="J240" s="383"/>
      <c r="K240" s="383"/>
      <c r="L240" s="383"/>
      <c r="M240" s="383"/>
      <c r="N240" s="383"/>
      <c r="O240" s="383"/>
      <c r="P240" s="383"/>
      <c r="Q240" s="383"/>
      <c r="R240" s="383"/>
      <c r="S240" s="383"/>
      <c r="T240" s="383"/>
      <c r="U240" s="383"/>
    </row>
    <row r="241" spans="7:21" ht="18" customHeight="1">
      <c r="G241" s="383"/>
      <c r="H241" s="383"/>
      <c r="I241" s="383"/>
      <c r="J241" s="383"/>
      <c r="K241" s="383"/>
      <c r="L241" s="383"/>
      <c r="M241" s="383"/>
      <c r="N241" s="383"/>
      <c r="O241" s="383"/>
      <c r="P241" s="383"/>
      <c r="Q241" s="383"/>
      <c r="R241" s="383"/>
      <c r="S241" s="383"/>
      <c r="T241" s="383"/>
      <c r="U241" s="383"/>
    </row>
    <row r="242" spans="7:21" ht="18" customHeight="1">
      <c r="G242" s="383"/>
      <c r="H242" s="383"/>
      <c r="I242" s="383"/>
      <c r="J242" s="383"/>
      <c r="K242" s="383"/>
      <c r="L242" s="383"/>
      <c r="M242" s="383"/>
      <c r="N242" s="383"/>
      <c r="O242" s="383"/>
      <c r="P242" s="383"/>
      <c r="Q242" s="383"/>
      <c r="R242" s="383"/>
      <c r="S242" s="383"/>
      <c r="T242" s="383"/>
      <c r="U242" s="383"/>
    </row>
    <row r="243" spans="7:21" ht="18" customHeight="1">
      <c r="G243" s="383"/>
      <c r="H243" s="383"/>
      <c r="I243" s="383"/>
      <c r="J243" s="383"/>
      <c r="K243" s="383"/>
      <c r="L243" s="383"/>
      <c r="M243" s="383"/>
      <c r="N243" s="383"/>
      <c r="O243" s="383"/>
      <c r="P243" s="383"/>
      <c r="Q243" s="383"/>
      <c r="R243" s="383"/>
      <c r="S243" s="383"/>
      <c r="T243" s="383"/>
      <c r="U243" s="383"/>
    </row>
    <row r="244" spans="7:21" ht="18" customHeight="1">
      <c r="G244" s="383"/>
      <c r="H244" s="383"/>
      <c r="I244" s="383"/>
      <c r="J244" s="383"/>
      <c r="K244" s="383"/>
      <c r="L244" s="383"/>
      <c r="M244" s="383"/>
      <c r="N244" s="383"/>
      <c r="O244" s="383"/>
      <c r="P244" s="383"/>
      <c r="Q244" s="383"/>
      <c r="R244" s="383"/>
      <c r="S244" s="383"/>
      <c r="T244" s="383"/>
      <c r="U244" s="383"/>
    </row>
    <row r="245" spans="7:21" ht="18" customHeight="1">
      <c r="G245" s="383"/>
      <c r="H245" s="383"/>
      <c r="I245" s="383"/>
      <c r="J245" s="383"/>
      <c r="K245" s="383"/>
      <c r="L245" s="383"/>
      <c r="M245" s="383"/>
      <c r="N245" s="383"/>
      <c r="O245" s="383"/>
      <c r="P245" s="383"/>
      <c r="Q245" s="383"/>
      <c r="R245" s="383"/>
      <c r="S245" s="383"/>
      <c r="T245" s="383"/>
      <c r="U245" s="383"/>
    </row>
    <row r="246" spans="7:21" ht="18" customHeight="1">
      <c r="G246" s="383"/>
      <c r="H246" s="383"/>
      <c r="I246" s="383"/>
      <c r="J246" s="383"/>
      <c r="K246" s="383"/>
      <c r="L246" s="383"/>
      <c r="M246" s="383"/>
      <c r="N246" s="383"/>
      <c r="O246" s="383"/>
      <c r="P246" s="383"/>
      <c r="Q246" s="383"/>
      <c r="R246" s="383"/>
      <c r="S246" s="383"/>
      <c r="T246" s="383"/>
      <c r="U246" s="383"/>
    </row>
    <row r="247" spans="7:21" ht="18" customHeight="1">
      <c r="G247" s="383"/>
      <c r="H247" s="383"/>
      <c r="I247" s="383"/>
      <c r="J247" s="383"/>
      <c r="K247" s="383"/>
      <c r="L247" s="383"/>
      <c r="M247" s="383"/>
      <c r="N247" s="383"/>
      <c r="O247" s="383"/>
      <c r="P247" s="383"/>
      <c r="Q247" s="383"/>
      <c r="R247" s="383"/>
      <c r="S247" s="383"/>
      <c r="T247" s="383"/>
      <c r="U247" s="383"/>
    </row>
    <row r="248" spans="7:21" ht="18" customHeight="1">
      <c r="G248" s="383"/>
      <c r="H248" s="383"/>
      <c r="I248" s="383"/>
      <c r="J248" s="383"/>
      <c r="K248" s="383"/>
      <c r="L248" s="383"/>
      <c r="M248" s="383"/>
      <c r="N248" s="383"/>
      <c r="O248" s="383"/>
      <c r="P248" s="383"/>
      <c r="Q248" s="383"/>
      <c r="R248" s="383"/>
      <c r="S248" s="383"/>
      <c r="T248" s="383"/>
      <c r="U248" s="383"/>
    </row>
    <row r="249" spans="7:21" ht="18" customHeight="1">
      <c r="G249" s="383"/>
      <c r="H249" s="383"/>
      <c r="I249" s="383"/>
      <c r="J249" s="383"/>
      <c r="K249" s="383"/>
      <c r="L249" s="383"/>
      <c r="M249" s="383"/>
      <c r="N249" s="383"/>
      <c r="O249" s="383"/>
      <c r="P249" s="383"/>
      <c r="Q249" s="383"/>
      <c r="R249" s="383"/>
      <c r="S249" s="383"/>
      <c r="T249" s="383"/>
      <c r="U249" s="383"/>
    </row>
    <row r="250" spans="7:21" ht="18" customHeight="1">
      <c r="G250" s="383"/>
      <c r="H250" s="383"/>
      <c r="I250" s="383"/>
      <c r="J250" s="383"/>
      <c r="K250" s="383"/>
      <c r="L250" s="383"/>
      <c r="M250" s="383"/>
      <c r="N250" s="383"/>
      <c r="O250" s="383"/>
      <c r="P250" s="383"/>
      <c r="Q250" s="383"/>
      <c r="R250" s="383"/>
      <c r="S250" s="383"/>
      <c r="T250" s="383"/>
      <c r="U250" s="383"/>
    </row>
    <row r="251" spans="7:21" ht="18" customHeight="1">
      <c r="G251" s="383"/>
      <c r="H251" s="383"/>
      <c r="I251" s="383"/>
      <c r="J251" s="383"/>
      <c r="K251" s="383"/>
      <c r="L251" s="383"/>
      <c r="M251" s="383"/>
      <c r="N251" s="383"/>
      <c r="O251" s="383"/>
      <c r="P251" s="383"/>
      <c r="Q251" s="383"/>
      <c r="R251" s="383"/>
      <c r="S251" s="383"/>
      <c r="T251" s="383"/>
      <c r="U251" s="383"/>
    </row>
    <row r="252" spans="7:21" ht="18" customHeight="1">
      <c r="G252" s="383"/>
      <c r="H252" s="383"/>
      <c r="I252" s="383"/>
      <c r="J252" s="383"/>
      <c r="K252" s="383"/>
      <c r="L252" s="383"/>
      <c r="M252" s="383"/>
      <c r="N252" s="383"/>
      <c r="O252" s="383"/>
      <c r="P252" s="383"/>
      <c r="Q252" s="383"/>
      <c r="R252" s="383"/>
      <c r="S252" s="383"/>
      <c r="T252" s="383"/>
      <c r="U252" s="383"/>
    </row>
    <row r="253" spans="7:21" ht="18" customHeight="1">
      <c r="G253" s="383"/>
      <c r="H253" s="383"/>
      <c r="I253" s="383"/>
      <c r="J253" s="383"/>
      <c r="K253" s="383"/>
      <c r="L253" s="383"/>
      <c r="M253" s="383"/>
      <c r="N253" s="383"/>
      <c r="O253" s="383"/>
      <c r="P253" s="383"/>
      <c r="Q253" s="383"/>
      <c r="R253" s="383"/>
      <c r="S253" s="383"/>
      <c r="T253" s="383"/>
      <c r="U253" s="383"/>
    </row>
    <row r="254" spans="7:21" ht="18" customHeight="1">
      <c r="G254" s="383"/>
      <c r="H254" s="383"/>
      <c r="I254" s="383"/>
      <c r="J254" s="383"/>
      <c r="K254" s="383"/>
      <c r="L254" s="383"/>
      <c r="M254" s="383"/>
      <c r="N254" s="383"/>
      <c r="O254" s="383"/>
      <c r="P254" s="383"/>
      <c r="Q254" s="383"/>
      <c r="R254" s="383"/>
      <c r="S254" s="383"/>
      <c r="T254" s="383"/>
      <c r="U254" s="383"/>
    </row>
    <row r="255" spans="7:21" ht="18" customHeight="1">
      <c r="G255" s="383"/>
      <c r="H255" s="383"/>
      <c r="I255" s="383"/>
      <c r="J255" s="383"/>
      <c r="K255" s="383"/>
      <c r="L255" s="383"/>
      <c r="M255" s="383"/>
      <c r="N255" s="383"/>
      <c r="O255" s="383"/>
      <c r="P255" s="383"/>
      <c r="Q255" s="383"/>
      <c r="R255" s="383"/>
      <c r="S255" s="383"/>
      <c r="T255" s="383"/>
      <c r="U255" s="383"/>
    </row>
    <row r="256" spans="7:21" ht="18" customHeight="1">
      <c r="G256" s="383"/>
      <c r="H256" s="383"/>
      <c r="I256" s="383"/>
      <c r="J256" s="383"/>
      <c r="K256" s="383"/>
      <c r="L256" s="383"/>
      <c r="M256" s="383"/>
      <c r="N256" s="383"/>
      <c r="O256" s="383"/>
      <c r="P256" s="383"/>
      <c r="Q256" s="383"/>
      <c r="R256" s="383"/>
      <c r="S256" s="383"/>
      <c r="T256" s="383"/>
      <c r="U256" s="383"/>
    </row>
    <row r="257" spans="7:21" ht="18" customHeight="1">
      <c r="G257" s="383"/>
      <c r="H257" s="383"/>
      <c r="I257" s="383"/>
      <c r="J257" s="383"/>
      <c r="K257" s="383"/>
      <c r="L257" s="383"/>
      <c r="M257" s="383"/>
      <c r="N257" s="383"/>
      <c r="O257" s="383"/>
      <c r="P257" s="383"/>
      <c r="Q257" s="383"/>
      <c r="R257" s="383"/>
      <c r="S257" s="383"/>
      <c r="T257" s="383"/>
      <c r="U257" s="383"/>
    </row>
    <row r="258" spans="7:21" ht="18" customHeight="1">
      <c r="G258" s="383"/>
      <c r="H258" s="383"/>
      <c r="I258" s="383"/>
      <c r="J258" s="383"/>
      <c r="K258" s="383"/>
      <c r="L258" s="383"/>
      <c r="M258" s="383"/>
      <c r="N258" s="383"/>
      <c r="O258" s="383"/>
      <c r="P258" s="383"/>
      <c r="Q258" s="383"/>
      <c r="R258" s="383"/>
      <c r="S258" s="383"/>
      <c r="T258" s="383"/>
      <c r="U258" s="383"/>
    </row>
    <row r="259" spans="7:21" ht="18" customHeight="1">
      <c r="G259" s="383"/>
      <c r="H259" s="383"/>
      <c r="I259" s="383"/>
      <c r="J259" s="383"/>
      <c r="K259" s="383"/>
      <c r="L259" s="383"/>
      <c r="M259" s="383"/>
      <c r="N259" s="383"/>
      <c r="O259" s="383"/>
      <c r="P259" s="383"/>
      <c r="Q259" s="383"/>
      <c r="R259" s="383"/>
      <c r="S259" s="383"/>
      <c r="T259" s="383"/>
      <c r="U259" s="383"/>
    </row>
    <row r="260" spans="7:21" ht="18" customHeight="1">
      <c r="G260" s="383"/>
      <c r="H260" s="383"/>
      <c r="I260" s="383"/>
      <c r="J260" s="383"/>
      <c r="K260" s="383"/>
      <c r="L260" s="383"/>
      <c r="M260" s="383"/>
      <c r="N260" s="383"/>
      <c r="O260" s="383"/>
      <c r="P260" s="383"/>
      <c r="Q260" s="383"/>
      <c r="R260" s="383"/>
      <c r="S260" s="383"/>
      <c r="T260" s="383"/>
      <c r="U260" s="383"/>
    </row>
    <row r="261" spans="7:21" ht="18" customHeight="1">
      <c r="G261" s="383"/>
      <c r="H261" s="383"/>
      <c r="I261" s="383"/>
      <c r="J261" s="383"/>
      <c r="K261" s="383"/>
      <c r="L261" s="383"/>
      <c r="M261" s="383"/>
      <c r="N261" s="383"/>
      <c r="O261" s="383"/>
      <c r="P261" s="383"/>
      <c r="Q261" s="383"/>
      <c r="R261" s="383"/>
      <c r="S261" s="383"/>
      <c r="T261" s="383"/>
      <c r="U261" s="383"/>
    </row>
    <row r="262" spans="7:21" ht="18" customHeight="1">
      <c r="G262" s="383"/>
      <c r="H262" s="383"/>
      <c r="I262" s="383"/>
      <c r="J262" s="383"/>
      <c r="K262" s="383"/>
      <c r="L262" s="383"/>
      <c r="M262" s="383"/>
      <c r="N262" s="383"/>
      <c r="O262" s="383"/>
      <c r="P262" s="383"/>
      <c r="Q262" s="383"/>
      <c r="R262" s="383"/>
      <c r="S262" s="383"/>
      <c r="T262" s="383"/>
      <c r="U262" s="383"/>
    </row>
    <row r="263" spans="7:21" ht="18" customHeight="1">
      <c r="G263" s="383"/>
      <c r="H263" s="383"/>
      <c r="I263" s="383"/>
      <c r="J263" s="383"/>
      <c r="K263" s="383"/>
      <c r="L263" s="383"/>
      <c r="M263" s="383"/>
      <c r="N263" s="383"/>
      <c r="O263" s="383"/>
      <c r="P263" s="383"/>
      <c r="Q263" s="383"/>
      <c r="R263" s="383"/>
      <c r="S263" s="383"/>
      <c r="T263" s="383"/>
      <c r="U263" s="383"/>
    </row>
    <row r="264" spans="7:21" ht="18" customHeight="1">
      <c r="G264" s="383"/>
      <c r="H264" s="383"/>
      <c r="I264" s="383"/>
      <c r="J264" s="383"/>
      <c r="K264" s="383"/>
      <c r="L264" s="383"/>
      <c r="M264" s="383"/>
      <c r="N264" s="383"/>
      <c r="O264" s="383"/>
      <c r="P264" s="383"/>
      <c r="Q264" s="383"/>
      <c r="R264" s="383"/>
      <c r="S264" s="383"/>
      <c r="T264" s="383"/>
      <c r="U264" s="383"/>
    </row>
    <row r="265" spans="7:21" ht="18" customHeight="1">
      <c r="G265" s="383"/>
      <c r="H265" s="383"/>
      <c r="I265" s="383"/>
      <c r="J265" s="383"/>
      <c r="K265" s="383"/>
      <c r="L265" s="383"/>
      <c r="M265" s="383"/>
      <c r="N265" s="383"/>
      <c r="O265" s="383"/>
      <c r="P265" s="383"/>
      <c r="Q265" s="383"/>
      <c r="R265" s="383"/>
      <c r="S265" s="383"/>
      <c r="T265" s="383"/>
      <c r="U265" s="383"/>
    </row>
    <row r="266" spans="7:21" ht="18" customHeight="1">
      <c r="G266" s="383"/>
      <c r="H266" s="383"/>
      <c r="I266" s="383"/>
      <c r="J266" s="383"/>
      <c r="K266" s="383"/>
      <c r="L266" s="383"/>
      <c r="M266" s="383"/>
      <c r="N266" s="383"/>
      <c r="O266" s="383"/>
      <c r="P266" s="383"/>
      <c r="Q266" s="383"/>
      <c r="R266" s="383"/>
      <c r="S266" s="383"/>
      <c r="T266" s="383"/>
      <c r="U266" s="383"/>
    </row>
    <row r="267" spans="7:21" ht="18" customHeight="1">
      <c r="G267" s="383"/>
      <c r="H267" s="383"/>
      <c r="I267" s="383"/>
      <c r="J267" s="383"/>
      <c r="K267" s="383"/>
      <c r="L267" s="383"/>
      <c r="M267" s="383"/>
      <c r="N267" s="383"/>
      <c r="O267" s="383"/>
      <c r="P267" s="383"/>
      <c r="Q267" s="383"/>
      <c r="R267" s="383"/>
      <c r="S267" s="383"/>
      <c r="T267" s="383"/>
      <c r="U267" s="383"/>
    </row>
    <row r="268" spans="7:21" ht="18" customHeight="1">
      <c r="G268" s="383"/>
      <c r="H268" s="383"/>
      <c r="I268" s="383"/>
      <c r="J268" s="383"/>
      <c r="K268" s="383"/>
      <c r="L268" s="383"/>
      <c r="M268" s="383"/>
      <c r="N268" s="383"/>
      <c r="O268" s="383"/>
      <c r="P268" s="383"/>
      <c r="Q268" s="383"/>
      <c r="R268" s="383"/>
      <c r="S268" s="383"/>
      <c r="T268" s="383"/>
      <c r="U268" s="383"/>
    </row>
    <row r="269" spans="7:21" ht="18" customHeight="1">
      <c r="G269" s="383"/>
      <c r="H269" s="383"/>
      <c r="I269" s="383"/>
      <c r="J269" s="383"/>
      <c r="K269" s="383"/>
      <c r="L269" s="383"/>
      <c r="M269" s="383"/>
      <c r="N269" s="383"/>
      <c r="O269" s="383"/>
      <c r="P269" s="383"/>
      <c r="Q269" s="383"/>
      <c r="R269" s="383"/>
      <c r="S269" s="383"/>
      <c r="T269" s="383"/>
      <c r="U269" s="383"/>
    </row>
    <row r="270" spans="7:21" ht="18" customHeight="1">
      <c r="G270" s="383"/>
      <c r="H270" s="383"/>
      <c r="I270" s="383"/>
      <c r="J270" s="383"/>
      <c r="K270" s="383"/>
      <c r="L270" s="383"/>
      <c r="M270" s="383"/>
      <c r="N270" s="383"/>
      <c r="O270" s="383"/>
      <c r="P270" s="383"/>
      <c r="Q270" s="383"/>
      <c r="R270" s="383"/>
      <c r="S270" s="383"/>
      <c r="T270" s="383"/>
      <c r="U270" s="383"/>
    </row>
    <row r="271" spans="7:21" ht="18" customHeight="1">
      <c r="G271" s="383"/>
      <c r="H271" s="383"/>
      <c r="I271" s="383"/>
      <c r="J271" s="383"/>
      <c r="K271" s="383"/>
      <c r="L271" s="383"/>
      <c r="M271" s="383"/>
      <c r="N271" s="383"/>
      <c r="O271" s="383"/>
      <c r="P271" s="383"/>
      <c r="Q271" s="383"/>
      <c r="R271" s="383"/>
      <c r="S271" s="383"/>
      <c r="T271" s="383"/>
      <c r="U271" s="383"/>
    </row>
    <row r="272" spans="7:21" ht="18" customHeight="1">
      <c r="G272" s="383"/>
      <c r="H272" s="383"/>
      <c r="I272" s="383"/>
      <c r="J272" s="383"/>
      <c r="K272" s="383"/>
      <c r="L272" s="383"/>
      <c r="M272" s="383"/>
      <c r="N272" s="383"/>
      <c r="O272" s="383"/>
      <c r="P272" s="383"/>
      <c r="Q272" s="383"/>
      <c r="R272" s="383"/>
      <c r="S272" s="383"/>
      <c r="T272" s="383"/>
      <c r="U272" s="383"/>
    </row>
    <row r="273" spans="7:21" ht="18" customHeight="1">
      <c r="G273" s="383"/>
      <c r="H273" s="383"/>
      <c r="I273" s="383"/>
      <c r="J273" s="383"/>
      <c r="K273" s="383"/>
      <c r="L273" s="383"/>
      <c r="M273" s="383"/>
      <c r="N273" s="383"/>
      <c r="O273" s="383"/>
      <c r="P273" s="383"/>
      <c r="Q273" s="383"/>
      <c r="R273" s="383"/>
      <c r="S273" s="383"/>
      <c r="T273" s="383"/>
      <c r="U273" s="383"/>
    </row>
    <row r="274" spans="7:21" ht="18" customHeight="1">
      <c r="G274" s="383"/>
      <c r="H274" s="383"/>
      <c r="I274" s="383"/>
      <c r="J274" s="383"/>
      <c r="K274" s="383"/>
      <c r="L274" s="383"/>
      <c r="M274" s="383"/>
      <c r="N274" s="383"/>
      <c r="O274" s="383"/>
      <c r="P274" s="383"/>
      <c r="Q274" s="383"/>
      <c r="R274" s="383"/>
      <c r="S274" s="383"/>
      <c r="T274" s="383"/>
      <c r="U274" s="383"/>
    </row>
    <row r="275" spans="7:21" ht="18" customHeight="1">
      <c r="G275" s="383"/>
      <c r="H275" s="383"/>
      <c r="I275" s="383"/>
      <c r="J275" s="383"/>
      <c r="K275" s="383"/>
      <c r="L275" s="383"/>
      <c r="M275" s="383"/>
      <c r="N275" s="383"/>
      <c r="O275" s="383"/>
      <c r="P275" s="383"/>
      <c r="Q275" s="383"/>
      <c r="R275" s="383"/>
      <c r="S275" s="383"/>
      <c r="T275" s="383"/>
      <c r="U275" s="383"/>
    </row>
    <row r="276" spans="7:21" ht="18" customHeight="1">
      <c r="G276" s="383"/>
      <c r="H276" s="383"/>
      <c r="I276" s="383"/>
      <c r="J276" s="383"/>
      <c r="K276" s="383"/>
      <c r="L276" s="383"/>
      <c r="M276" s="383"/>
      <c r="N276" s="383"/>
      <c r="O276" s="383"/>
      <c r="P276" s="383"/>
      <c r="Q276" s="383"/>
      <c r="R276" s="383"/>
      <c r="S276" s="383"/>
      <c r="T276" s="383"/>
      <c r="U276" s="383"/>
    </row>
    <row r="277" spans="7:21" ht="18" customHeight="1">
      <c r="G277" s="383"/>
      <c r="H277" s="383"/>
      <c r="I277" s="383"/>
      <c r="J277" s="383"/>
      <c r="K277" s="383"/>
      <c r="L277" s="383"/>
      <c r="M277" s="383"/>
      <c r="N277" s="383"/>
      <c r="O277" s="383"/>
      <c r="P277" s="383"/>
      <c r="Q277" s="383"/>
      <c r="R277" s="383"/>
      <c r="S277" s="383"/>
      <c r="T277" s="383"/>
      <c r="U277" s="383"/>
    </row>
    <row r="278" spans="7:21" ht="18" customHeight="1">
      <c r="G278" s="383"/>
      <c r="H278" s="383"/>
      <c r="I278" s="383"/>
      <c r="J278" s="383"/>
      <c r="K278" s="383"/>
      <c r="L278" s="383"/>
      <c r="M278" s="383"/>
      <c r="N278" s="383"/>
      <c r="O278" s="383"/>
      <c r="P278" s="383"/>
      <c r="Q278" s="383"/>
      <c r="R278" s="383"/>
      <c r="S278" s="383"/>
      <c r="T278" s="383"/>
      <c r="U278" s="383"/>
    </row>
    <row r="279" spans="7:21" ht="18" customHeight="1">
      <c r="G279" s="383"/>
      <c r="H279" s="383"/>
      <c r="I279" s="383"/>
      <c r="J279" s="383"/>
      <c r="K279" s="383"/>
      <c r="L279" s="383"/>
      <c r="M279" s="383"/>
      <c r="N279" s="383"/>
      <c r="O279" s="383"/>
      <c r="P279" s="383"/>
      <c r="Q279" s="383"/>
      <c r="R279" s="383"/>
      <c r="S279" s="383"/>
      <c r="T279" s="383"/>
      <c r="U279" s="383"/>
    </row>
    <row r="280" spans="7:21" ht="18" customHeight="1">
      <c r="G280" s="383"/>
      <c r="H280" s="383"/>
      <c r="I280" s="383"/>
      <c r="J280" s="383"/>
      <c r="K280" s="383"/>
      <c r="L280" s="383"/>
      <c r="M280" s="383"/>
      <c r="N280" s="383"/>
      <c r="O280" s="383"/>
      <c r="P280" s="383"/>
      <c r="Q280" s="383"/>
      <c r="R280" s="383"/>
      <c r="S280" s="383"/>
      <c r="T280" s="383"/>
      <c r="U280" s="383"/>
    </row>
    <row r="281" spans="7:21" ht="18" customHeight="1">
      <c r="G281" s="383"/>
      <c r="H281" s="383"/>
      <c r="I281" s="383"/>
      <c r="J281" s="383"/>
      <c r="K281" s="383"/>
      <c r="L281" s="383"/>
      <c r="M281" s="383"/>
      <c r="N281" s="383"/>
      <c r="O281" s="383"/>
      <c r="P281" s="383"/>
      <c r="Q281" s="383"/>
      <c r="R281" s="383"/>
      <c r="S281" s="383"/>
      <c r="T281" s="383"/>
      <c r="U281" s="383"/>
    </row>
    <row r="282" spans="7:21" ht="18" customHeight="1">
      <c r="G282" s="383"/>
      <c r="H282" s="383"/>
      <c r="I282" s="383"/>
      <c r="J282" s="383"/>
      <c r="K282" s="383"/>
      <c r="L282" s="383"/>
      <c r="M282" s="383"/>
      <c r="N282" s="383"/>
      <c r="O282" s="383"/>
      <c r="P282" s="383"/>
      <c r="Q282" s="383"/>
      <c r="R282" s="383"/>
      <c r="S282" s="383"/>
      <c r="T282" s="383"/>
      <c r="U282" s="383"/>
    </row>
    <row r="283" spans="7:21" ht="18" customHeight="1">
      <c r="G283" s="383"/>
      <c r="H283" s="383"/>
      <c r="I283" s="383"/>
      <c r="J283" s="383"/>
      <c r="K283" s="383"/>
      <c r="L283" s="383"/>
      <c r="M283" s="383"/>
      <c r="N283" s="383"/>
      <c r="O283" s="383"/>
      <c r="P283" s="383"/>
      <c r="Q283" s="383"/>
      <c r="R283" s="383"/>
      <c r="S283" s="383"/>
      <c r="T283" s="383"/>
      <c r="U283" s="383"/>
    </row>
    <row r="284" spans="7:21" ht="18" customHeight="1">
      <c r="G284" s="383"/>
      <c r="H284" s="383"/>
      <c r="I284" s="383"/>
      <c r="J284" s="383"/>
      <c r="K284" s="383"/>
      <c r="L284" s="383"/>
      <c r="M284" s="383"/>
      <c r="N284" s="383"/>
      <c r="O284" s="383"/>
      <c r="P284" s="383"/>
      <c r="Q284" s="383"/>
      <c r="R284" s="383"/>
      <c r="S284" s="383"/>
      <c r="T284" s="383"/>
      <c r="U284" s="383"/>
    </row>
    <row r="285" spans="7:21" ht="18" customHeight="1">
      <c r="G285" s="383"/>
      <c r="H285" s="383"/>
      <c r="I285" s="383"/>
      <c r="J285" s="383"/>
      <c r="K285" s="383"/>
      <c r="L285" s="383"/>
      <c r="M285" s="383"/>
      <c r="N285" s="383"/>
      <c r="O285" s="383"/>
      <c r="P285" s="383"/>
      <c r="Q285" s="383"/>
      <c r="R285" s="383"/>
      <c r="S285" s="383"/>
      <c r="T285" s="383"/>
      <c r="U285" s="383"/>
    </row>
    <row r="286" spans="7:21" ht="18" customHeight="1">
      <c r="G286" s="383"/>
      <c r="H286" s="383"/>
      <c r="I286" s="383"/>
      <c r="J286" s="383"/>
      <c r="K286" s="383"/>
      <c r="L286" s="383"/>
      <c r="M286" s="383"/>
      <c r="N286" s="383"/>
      <c r="O286" s="383"/>
      <c r="P286" s="383"/>
      <c r="Q286" s="383"/>
      <c r="R286" s="383"/>
      <c r="S286" s="383"/>
      <c r="T286" s="383"/>
      <c r="U286" s="383"/>
    </row>
    <row r="287" spans="7:21" ht="18" customHeight="1">
      <c r="G287" s="383"/>
      <c r="H287" s="383"/>
      <c r="I287" s="383"/>
      <c r="J287" s="383"/>
      <c r="K287" s="383"/>
      <c r="L287" s="383"/>
      <c r="M287" s="383"/>
      <c r="N287" s="383"/>
      <c r="O287" s="383"/>
      <c r="P287" s="383"/>
      <c r="Q287" s="383"/>
      <c r="R287" s="383"/>
      <c r="S287" s="383"/>
      <c r="T287" s="383"/>
      <c r="U287" s="383"/>
    </row>
    <row r="288" spans="7:21" ht="18" customHeight="1">
      <c r="G288" s="383"/>
      <c r="H288" s="383"/>
      <c r="I288" s="383"/>
      <c r="J288" s="383"/>
      <c r="K288" s="383"/>
      <c r="L288" s="383"/>
      <c r="M288" s="383"/>
      <c r="N288" s="383"/>
      <c r="O288" s="383"/>
      <c r="P288" s="383"/>
      <c r="Q288" s="383"/>
      <c r="R288" s="383"/>
      <c r="S288" s="383"/>
      <c r="T288" s="383"/>
      <c r="U288" s="383"/>
    </row>
    <row r="289" spans="7:21" ht="18" customHeight="1">
      <c r="G289" s="383"/>
      <c r="H289" s="383"/>
      <c r="I289" s="383"/>
      <c r="J289" s="383"/>
      <c r="K289" s="383"/>
      <c r="L289" s="383"/>
      <c r="M289" s="383"/>
      <c r="N289" s="383"/>
      <c r="O289" s="383"/>
      <c r="P289" s="383"/>
      <c r="Q289" s="383"/>
      <c r="R289" s="383"/>
      <c r="S289" s="383"/>
      <c r="T289" s="383"/>
      <c r="U289" s="383"/>
    </row>
    <row r="290" spans="7:21" ht="18" customHeight="1">
      <c r="G290" s="383"/>
      <c r="H290" s="383"/>
      <c r="I290" s="383"/>
      <c r="J290" s="383"/>
      <c r="K290" s="383"/>
      <c r="L290" s="383"/>
      <c r="M290" s="383"/>
      <c r="N290" s="383"/>
      <c r="O290" s="383"/>
      <c r="P290" s="383"/>
      <c r="Q290" s="383"/>
      <c r="R290" s="383"/>
      <c r="S290" s="383"/>
      <c r="T290" s="383"/>
      <c r="U290" s="383"/>
    </row>
    <row r="291" spans="7:21" ht="18" customHeight="1">
      <c r="G291" s="383"/>
      <c r="H291" s="383"/>
      <c r="I291" s="383"/>
      <c r="J291" s="383"/>
      <c r="K291" s="383"/>
      <c r="L291" s="383"/>
      <c r="M291" s="383"/>
      <c r="N291" s="383"/>
      <c r="O291" s="383"/>
      <c r="P291" s="383"/>
      <c r="Q291" s="383"/>
      <c r="R291" s="383"/>
      <c r="S291" s="383"/>
      <c r="T291" s="383"/>
      <c r="U291" s="383"/>
    </row>
    <row r="292" spans="7:21" ht="18" customHeight="1">
      <c r="G292" s="383"/>
      <c r="H292" s="383"/>
      <c r="I292" s="383"/>
      <c r="J292" s="383"/>
      <c r="K292" s="383"/>
      <c r="L292" s="383"/>
      <c r="M292" s="383"/>
      <c r="N292" s="383"/>
      <c r="O292" s="383"/>
      <c r="P292" s="383"/>
      <c r="Q292" s="383"/>
      <c r="R292" s="383"/>
      <c r="S292" s="383"/>
      <c r="T292" s="383"/>
      <c r="U292" s="383"/>
    </row>
    <row r="293" spans="7:21" ht="18" customHeight="1">
      <c r="G293" s="383"/>
      <c r="H293" s="383"/>
      <c r="I293" s="383"/>
      <c r="J293" s="383"/>
      <c r="K293" s="383"/>
      <c r="L293" s="383"/>
      <c r="M293" s="383"/>
      <c r="N293" s="383"/>
      <c r="O293" s="383"/>
      <c r="P293" s="383"/>
      <c r="Q293" s="383"/>
      <c r="R293" s="383"/>
      <c r="S293" s="383"/>
      <c r="T293" s="383"/>
      <c r="U293" s="383"/>
    </row>
    <row r="294" spans="7:21" ht="18" customHeight="1">
      <c r="G294" s="383"/>
      <c r="H294" s="383"/>
      <c r="I294" s="383"/>
      <c r="J294" s="383"/>
      <c r="K294" s="383"/>
      <c r="L294" s="383"/>
      <c r="M294" s="383"/>
      <c r="N294" s="383"/>
      <c r="O294" s="383"/>
      <c r="P294" s="383"/>
      <c r="Q294" s="383"/>
      <c r="R294" s="383"/>
      <c r="S294" s="383"/>
      <c r="T294" s="383"/>
      <c r="U294" s="383"/>
    </row>
    <row r="295" spans="7:21" ht="18" customHeight="1">
      <c r="G295" s="383"/>
      <c r="H295" s="383"/>
      <c r="I295" s="383"/>
      <c r="J295" s="383"/>
      <c r="K295" s="383"/>
      <c r="L295" s="383"/>
      <c r="M295" s="383"/>
      <c r="N295" s="383"/>
      <c r="O295" s="383"/>
      <c r="P295" s="383"/>
      <c r="Q295" s="383"/>
      <c r="R295" s="383"/>
      <c r="S295" s="383"/>
      <c r="T295" s="383"/>
      <c r="U295" s="383"/>
    </row>
    <row r="296" spans="7:21" ht="18" customHeight="1">
      <c r="G296" s="383"/>
      <c r="H296" s="383"/>
      <c r="I296" s="383"/>
      <c r="J296" s="383"/>
      <c r="K296" s="383"/>
      <c r="L296" s="383"/>
      <c r="M296" s="383"/>
      <c r="N296" s="383"/>
      <c r="O296" s="383"/>
      <c r="P296" s="383"/>
      <c r="Q296" s="383"/>
      <c r="R296" s="383"/>
      <c r="S296" s="383"/>
      <c r="T296" s="383"/>
      <c r="U296" s="383"/>
    </row>
    <row r="297" spans="7:21" ht="18" customHeight="1">
      <c r="G297" s="383"/>
      <c r="H297" s="383"/>
      <c r="I297" s="383"/>
      <c r="J297" s="383"/>
      <c r="K297" s="383"/>
      <c r="L297" s="383"/>
      <c r="M297" s="383"/>
      <c r="N297" s="383"/>
      <c r="O297" s="383"/>
      <c r="P297" s="383"/>
      <c r="Q297" s="383"/>
      <c r="R297" s="383"/>
      <c r="S297" s="383"/>
      <c r="T297" s="383"/>
      <c r="U297" s="383"/>
    </row>
    <row r="298" spans="7:21" ht="18" customHeight="1">
      <c r="G298" s="383"/>
      <c r="H298" s="383"/>
      <c r="I298" s="383"/>
      <c r="J298" s="383"/>
      <c r="K298" s="383"/>
      <c r="L298" s="383"/>
      <c r="M298" s="383"/>
      <c r="N298" s="383"/>
      <c r="O298" s="383"/>
      <c r="P298" s="383"/>
      <c r="Q298" s="383"/>
      <c r="R298" s="383"/>
      <c r="S298" s="383"/>
      <c r="T298" s="383"/>
      <c r="U298" s="383"/>
    </row>
    <row r="299" spans="7:21" ht="18" customHeight="1">
      <c r="G299" s="383"/>
      <c r="H299" s="383"/>
      <c r="I299" s="383"/>
      <c r="J299" s="383"/>
      <c r="K299" s="383"/>
      <c r="L299" s="383"/>
      <c r="M299" s="383"/>
      <c r="N299" s="383"/>
      <c r="O299" s="383"/>
      <c r="P299" s="383"/>
      <c r="Q299" s="383"/>
      <c r="R299" s="383"/>
      <c r="S299" s="383"/>
      <c r="T299" s="383"/>
      <c r="U299" s="383"/>
    </row>
    <row r="300" spans="7:21" ht="18" customHeight="1">
      <c r="G300" s="383"/>
      <c r="H300" s="383"/>
      <c r="I300" s="383"/>
      <c r="J300" s="383"/>
      <c r="K300" s="383"/>
      <c r="L300" s="383"/>
      <c r="M300" s="383"/>
      <c r="N300" s="383"/>
      <c r="O300" s="383"/>
      <c r="P300" s="383"/>
      <c r="Q300" s="383"/>
      <c r="R300" s="383"/>
      <c r="S300" s="383"/>
      <c r="T300" s="383"/>
      <c r="U300" s="383"/>
    </row>
    <row r="301" spans="7:21" ht="18" customHeight="1">
      <c r="G301" s="383"/>
      <c r="H301" s="383"/>
      <c r="I301" s="383"/>
      <c r="J301" s="383"/>
      <c r="K301" s="383"/>
      <c r="L301" s="383"/>
      <c r="M301" s="383"/>
      <c r="N301" s="383"/>
      <c r="O301" s="383"/>
      <c r="P301" s="383"/>
      <c r="Q301" s="383"/>
      <c r="R301" s="383"/>
      <c r="S301" s="383"/>
      <c r="T301" s="383"/>
      <c r="U301" s="383"/>
    </row>
    <row r="302" spans="7:21" ht="18" customHeight="1">
      <c r="G302" s="383"/>
      <c r="H302" s="383"/>
      <c r="I302" s="383"/>
      <c r="J302" s="383"/>
      <c r="K302" s="383"/>
      <c r="L302" s="383"/>
      <c r="M302" s="383"/>
      <c r="N302" s="383"/>
      <c r="O302" s="383"/>
      <c r="P302" s="383"/>
      <c r="Q302" s="383"/>
      <c r="R302" s="383"/>
      <c r="S302" s="383"/>
      <c r="T302" s="383"/>
      <c r="U302" s="383"/>
    </row>
    <row r="303" spans="7:21" ht="18" customHeight="1">
      <c r="G303" s="383"/>
      <c r="H303" s="383"/>
      <c r="I303" s="383"/>
      <c r="J303" s="383"/>
      <c r="K303" s="383"/>
      <c r="L303" s="383"/>
      <c r="M303" s="383"/>
      <c r="N303" s="383"/>
      <c r="O303" s="383"/>
      <c r="P303" s="383"/>
      <c r="Q303" s="383"/>
      <c r="R303" s="383"/>
      <c r="S303" s="383"/>
      <c r="T303" s="383"/>
      <c r="U303" s="383"/>
    </row>
    <row r="304" spans="7:21" ht="18" customHeight="1">
      <c r="G304" s="383"/>
      <c r="H304" s="383"/>
      <c r="I304" s="383"/>
      <c r="J304" s="383"/>
      <c r="K304" s="383"/>
      <c r="L304" s="383"/>
      <c r="M304" s="383"/>
      <c r="N304" s="383"/>
      <c r="O304" s="383"/>
      <c r="P304" s="383"/>
      <c r="Q304" s="383"/>
      <c r="R304" s="383"/>
      <c r="S304" s="383"/>
      <c r="T304" s="383"/>
      <c r="U304" s="383"/>
    </row>
    <row r="305" spans="7:21" ht="18" customHeight="1">
      <c r="G305" s="383"/>
      <c r="H305" s="383"/>
      <c r="I305" s="383"/>
      <c r="J305" s="383"/>
      <c r="K305" s="383"/>
      <c r="L305" s="383"/>
      <c r="M305" s="383"/>
      <c r="N305" s="383"/>
      <c r="O305" s="383"/>
      <c r="P305" s="383"/>
      <c r="Q305" s="383"/>
      <c r="R305" s="383"/>
      <c r="S305" s="383"/>
      <c r="T305" s="383"/>
      <c r="U305" s="383"/>
    </row>
    <row r="306" spans="7:21" ht="18" customHeight="1">
      <c r="G306" s="383"/>
      <c r="H306" s="383"/>
      <c r="I306" s="383"/>
      <c r="J306" s="383"/>
      <c r="K306" s="383"/>
      <c r="L306" s="383"/>
      <c r="M306" s="383"/>
      <c r="N306" s="383"/>
      <c r="O306" s="383"/>
      <c r="P306" s="383"/>
      <c r="Q306" s="383"/>
      <c r="R306" s="383"/>
      <c r="S306" s="383"/>
      <c r="T306" s="383"/>
      <c r="U306" s="383"/>
    </row>
    <row r="307" spans="7:21" ht="18" customHeight="1">
      <c r="G307" s="383"/>
      <c r="H307" s="383"/>
      <c r="I307" s="383"/>
      <c r="J307" s="383"/>
      <c r="K307" s="383"/>
      <c r="L307" s="383"/>
      <c r="M307" s="383"/>
      <c r="N307" s="383"/>
      <c r="O307" s="383"/>
      <c r="P307" s="383"/>
      <c r="Q307" s="383"/>
      <c r="R307" s="383"/>
      <c r="S307" s="383"/>
      <c r="T307" s="383"/>
      <c r="U307" s="383"/>
    </row>
    <row r="308" spans="7:21" ht="18" customHeight="1">
      <c r="G308" s="383"/>
      <c r="H308" s="383"/>
      <c r="I308" s="383"/>
      <c r="J308" s="383"/>
      <c r="K308" s="383"/>
      <c r="L308" s="383"/>
      <c r="M308" s="383"/>
      <c r="N308" s="383"/>
      <c r="O308" s="383"/>
      <c r="P308" s="383"/>
      <c r="Q308" s="383"/>
      <c r="R308" s="383"/>
      <c r="S308" s="383"/>
      <c r="T308" s="383"/>
      <c r="U308" s="383"/>
    </row>
    <row r="309" spans="7:21" ht="18" customHeight="1">
      <c r="G309" s="383"/>
      <c r="H309" s="383"/>
      <c r="I309" s="383"/>
      <c r="J309" s="383"/>
      <c r="K309" s="383"/>
      <c r="L309" s="383"/>
      <c r="M309" s="383"/>
      <c r="N309" s="383"/>
      <c r="O309" s="383"/>
      <c r="P309" s="383"/>
      <c r="Q309" s="383"/>
      <c r="R309" s="383"/>
      <c r="S309" s="383"/>
      <c r="T309" s="383"/>
      <c r="U309" s="383"/>
    </row>
    <row r="310" spans="7:21" ht="18" customHeight="1">
      <c r="G310" s="383"/>
      <c r="H310" s="383"/>
      <c r="I310" s="383"/>
      <c r="J310" s="383"/>
      <c r="K310" s="383"/>
      <c r="L310" s="383"/>
      <c r="M310" s="383"/>
      <c r="N310" s="383"/>
      <c r="O310" s="383"/>
      <c r="P310" s="383"/>
      <c r="Q310" s="383"/>
      <c r="R310" s="383"/>
      <c r="S310" s="383"/>
      <c r="T310" s="383"/>
      <c r="U310" s="383"/>
    </row>
    <row r="311" spans="7:21" ht="18" customHeight="1">
      <c r="G311" s="383"/>
      <c r="H311" s="383"/>
      <c r="I311" s="383"/>
      <c r="J311" s="383"/>
      <c r="K311" s="383"/>
      <c r="L311" s="383"/>
      <c r="M311" s="383"/>
      <c r="N311" s="383"/>
      <c r="O311" s="383"/>
      <c r="P311" s="383"/>
      <c r="Q311" s="383"/>
      <c r="R311" s="383"/>
      <c r="S311" s="383"/>
      <c r="T311" s="383"/>
      <c r="U311" s="383"/>
    </row>
    <row r="312" spans="7:21" ht="18" customHeight="1">
      <c r="G312" s="383"/>
      <c r="H312" s="383"/>
      <c r="I312" s="383"/>
      <c r="J312" s="383"/>
      <c r="K312" s="383"/>
      <c r="L312" s="383"/>
      <c r="M312" s="383"/>
      <c r="N312" s="383"/>
      <c r="O312" s="383"/>
      <c r="P312" s="383"/>
      <c r="Q312" s="383"/>
      <c r="R312" s="383"/>
      <c r="S312" s="383"/>
      <c r="T312" s="383"/>
      <c r="U312" s="383"/>
    </row>
    <row r="313" spans="7:21" ht="18" customHeight="1">
      <c r="G313" s="383"/>
      <c r="H313" s="383"/>
      <c r="I313" s="383"/>
      <c r="J313" s="383"/>
      <c r="K313" s="383"/>
      <c r="L313" s="383"/>
      <c r="M313" s="383"/>
      <c r="N313" s="383"/>
      <c r="O313" s="383"/>
      <c r="P313" s="383"/>
      <c r="Q313" s="383"/>
      <c r="R313" s="383"/>
      <c r="S313" s="383"/>
      <c r="T313" s="383"/>
      <c r="U313" s="383"/>
    </row>
    <row r="314" spans="7:21" ht="18" customHeight="1">
      <c r="G314" s="383"/>
      <c r="H314" s="383"/>
      <c r="I314" s="383"/>
      <c r="J314" s="383"/>
      <c r="K314" s="383"/>
      <c r="L314" s="383"/>
      <c r="M314" s="383"/>
      <c r="N314" s="383"/>
      <c r="O314" s="383"/>
      <c r="P314" s="383"/>
      <c r="Q314" s="383"/>
      <c r="R314" s="383"/>
      <c r="S314" s="383"/>
      <c r="T314" s="383"/>
      <c r="U314" s="383"/>
    </row>
    <row r="315" spans="7:21" ht="18" customHeight="1">
      <c r="G315" s="383"/>
      <c r="H315" s="383"/>
      <c r="I315" s="383"/>
      <c r="J315" s="383"/>
      <c r="K315" s="383"/>
      <c r="L315" s="383"/>
      <c r="M315" s="383"/>
      <c r="N315" s="383"/>
      <c r="O315" s="383"/>
      <c r="P315" s="383"/>
      <c r="Q315" s="383"/>
      <c r="R315" s="383"/>
      <c r="S315" s="383"/>
      <c r="T315" s="383"/>
      <c r="U315" s="383"/>
    </row>
    <row r="316" spans="7:21" ht="18" customHeight="1">
      <c r="G316" s="383"/>
      <c r="H316" s="383"/>
      <c r="I316" s="383"/>
      <c r="J316" s="383"/>
      <c r="K316" s="383"/>
      <c r="L316" s="383"/>
      <c r="M316" s="383"/>
      <c r="N316" s="383"/>
      <c r="O316" s="383"/>
      <c r="P316" s="383"/>
      <c r="Q316" s="383"/>
      <c r="R316" s="383"/>
      <c r="S316" s="383"/>
      <c r="T316" s="383"/>
      <c r="U316" s="383"/>
    </row>
    <row r="317" spans="7:21" ht="18" customHeight="1">
      <c r="G317" s="383"/>
      <c r="H317" s="383"/>
      <c r="I317" s="383"/>
      <c r="J317" s="383"/>
      <c r="K317" s="383"/>
      <c r="L317" s="383"/>
      <c r="M317" s="383"/>
      <c r="N317" s="383"/>
      <c r="O317" s="383"/>
      <c r="P317" s="383"/>
      <c r="Q317" s="383"/>
      <c r="R317" s="383"/>
      <c r="S317" s="383"/>
      <c r="T317" s="383"/>
      <c r="U317" s="383"/>
    </row>
    <row r="318" spans="7:21" ht="18" customHeight="1">
      <c r="G318" s="383"/>
      <c r="H318" s="383"/>
      <c r="I318" s="383"/>
      <c r="J318" s="383"/>
      <c r="K318" s="383"/>
      <c r="L318" s="383"/>
      <c r="M318" s="383"/>
      <c r="N318" s="383"/>
      <c r="O318" s="383"/>
      <c r="P318" s="383"/>
      <c r="Q318" s="383"/>
      <c r="R318" s="383"/>
      <c r="S318" s="383"/>
      <c r="T318" s="383"/>
      <c r="U318" s="383"/>
    </row>
    <row r="319" spans="7:21" ht="18" customHeight="1">
      <c r="G319" s="383"/>
      <c r="H319" s="383"/>
      <c r="I319" s="383"/>
      <c r="J319" s="383"/>
      <c r="K319" s="383"/>
      <c r="L319" s="383"/>
      <c r="M319" s="383"/>
      <c r="N319" s="383"/>
      <c r="O319" s="383"/>
      <c r="P319" s="383"/>
      <c r="Q319" s="383"/>
      <c r="R319" s="383"/>
      <c r="S319" s="383"/>
      <c r="T319" s="383"/>
      <c r="U319" s="383"/>
    </row>
    <row r="320" spans="7:21" ht="18" customHeight="1">
      <c r="G320" s="383"/>
      <c r="H320" s="383"/>
      <c r="I320" s="383"/>
      <c r="J320" s="383"/>
      <c r="K320" s="383"/>
      <c r="L320" s="383"/>
      <c r="M320" s="383"/>
      <c r="N320" s="383"/>
      <c r="O320" s="383"/>
      <c r="P320" s="383"/>
      <c r="Q320" s="383"/>
      <c r="R320" s="383"/>
      <c r="S320" s="383"/>
      <c r="T320" s="383"/>
      <c r="U320" s="383"/>
    </row>
    <row r="321" spans="7:21" ht="18" customHeight="1">
      <c r="G321" s="383"/>
      <c r="H321" s="383"/>
      <c r="I321" s="383"/>
      <c r="J321" s="383"/>
      <c r="K321" s="383"/>
      <c r="L321" s="383"/>
      <c r="M321" s="383"/>
      <c r="N321" s="383"/>
      <c r="O321" s="383"/>
      <c r="P321" s="383"/>
      <c r="Q321" s="383"/>
      <c r="R321" s="383"/>
      <c r="S321" s="383"/>
      <c r="T321" s="383"/>
      <c r="U321" s="383"/>
    </row>
    <row r="322" spans="7:21" ht="18" customHeight="1">
      <c r="G322" s="383"/>
      <c r="H322" s="383"/>
      <c r="I322" s="383"/>
      <c r="J322" s="383"/>
      <c r="K322" s="383"/>
      <c r="L322" s="383"/>
      <c r="M322" s="383"/>
      <c r="N322" s="383"/>
      <c r="O322" s="383"/>
      <c r="P322" s="383"/>
      <c r="Q322" s="383"/>
      <c r="R322" s="383"/>
      <c r="S322" s="383"/>
      <c r="T322" s="383"/>
      <c r="U322" s="383"/>
    </row>
    <row r="323" spans="7:21" ht="18" customHeight="1">
      <c r="G323" s="383"/>
      <c r="H323" s="383"/>
      <c r="I323" s="383"/>
      <c r="J323" s="383"/>
      <c r="K323" s="383"/>
      <c r="L323" s="383"/>
      <c r="M323" s="383"/>
      <c r="N323" s="383"/>
      <c r="O323" s="383"/>
      <c r="P323" s="383"/>
      <c r="Q323" s="383"/>
      <c r="R323" s="383"/>
      <c r="S323" s="383"/>
      <c r="T323" s="383"/>
      <c r="U323" s="383"/>
    </row>
    <row r="324" spans="7:21" ht="18" customHeight="1">
      <c r="G324" s="383"/>
      <c r="H324" s="383"/>
      <c r="I324" s="383"/>
      <c r="J324" s="383"/>
      <c r="K324" s="383"/>
      <c r="L324" s="383"/>
      <c r="M324" s="383"/>
      <c r="N324" s="383"/>
      <c r="O324" s="383"/>
      <c r="P324" s="383"/>
      <c r="Q324" s="383"/>
      <c r="R324" s="383"/>
      <c r="S324" s="383"/>
      <c r="T324" s="383"/>
      <c r="U324" s="383"/>
    </row>
    <row r="325" spans="7:21" ht="18" customHeight="1">
      <c r="G325" s="383"/>
      <c r="H325" s="383"/>
      <c r="I325" s="383"/>
      <c r="J325" s="383"/>
      <c r="K325" s="383"/>
      <c r="L325" s="383"/>
      <c r="M325" s="383"/>
      <c r="N325" s="383"/>
      <c r="O325" s="383"/>
      <c r="P325" s="383"/>
      <c r="Q325" s="383"/>
      <c r="R325" s="383"/>
      <c r="S325" s="383"/>
      <c r="T325" s="383"/>
      <c r="U325" s="383"/>
    </row>
    <row r="326" spans="7:21" ht="18" customHeight="1">
      <c r="G326" s="383"/>
      <c r="H326" s="383"/>
      <c r="I326" s="383"/>
      <c r="J326" s="383"/>
      <c r="K326" s="383"/>
      <c r="L326" s="383"/>
      <c r="M326" s="383"/>
      <c r="N326" s="383"/>
      <c r="O326" s="383"/>
      <c r="P326" s="383"/>
      <c r="Q326" s="383"/>
      <c r="R326" s="383"/>
      <c r="S326" s="383"/>
      <c r="T326" s="383"/>
      <c r="U326" s="383"/>
    </row>
    <row r="327" spans="7:21" ht="18" customHeight="1">
      <c r="G327" s="383"/>
      <c r="H327" s="383"/>
      <c r="I327" s="383"/>
      <c r="J327" s="383"/>
      <c r="K327" s="383"/>
      <c r="L327" s="383"/>
      <c r="M327" s="383"/>
      <c r="N327" s="383"/>
      <c r="O327" s="383"/>
      <c r="P327" s="383"/>
      <c r="Q327" s="383"/>
      <c r="R327" s="383"/>
      <c r="S327" s="383"/>
      <c r="T327" s="383"/>
      <c r="U327" s="383"/>
    </row>
    <row r="328" spans="7:21" ht="18" customHeight="1">
      <c r="G328" s="383"/>
      <c r="H328" s="383"/>
      <c r="I328" s="383"/>
      <c r="J328" s="383"/>
      <c r="K328" s="383"/>
      <c r="L328" s="383"/>
      <c r="M328" s="383"/>
      <c r="N328" s="383"/>
      <c r="O328" s="383"/>
      <c r="P328" s="383"/>
      <c r="Q328" s="383"/>
      <c r="R328" s="383"/>
      <c r="S328" s="383"/>
      <c r="T328" s="383"/>
      <c r="U328" s="383"/>
    </row>
    <row r="329" spans="7:21" ht="18" customHeight="1">
      <c r="G329" s="383"/>
      <c r="H329" s="383"/>
      <c r="I329" s="383"/>
      <c r="J329" s="383"/>
      <c r="K329" s="383"/>
      <c r="L329" s="383"/>
      <c r="M329" s="383"/>
      <c r="N329" s="383"/>
      <c r="O329" s="383"/>
      <c r="P329" s="383"/>
      <c r="Q329" s="383"/>
      <c r="R329" s="383"/>
      <c r="S329" s="383"/>
      <c r="T329" s="383"/>
      <c r="U329" s="383"/>
    </row>
    <row r="330" spans="7:21" ht="18" customHeight="1">
      <c r="G330" s="383"/>
      <c r="H330" s="383"/>
      <c r="I330" s="383"/>
      <c r="J330" s="383"/>
      <c r="K330" s="383"/>
      <c r="L330" s="383"/>
      <c r="M330" s="383"/>
      <c r="N330" s="383"/>
      <c r="O330" s="383"/>
      <c r="P330" s="383"/>
      <c r="Q330" s="383"/>
      <c r="R330" s="383"/>
      <c r="S330" s="383"/>
      <c r="T330" s="383"/>
      <c r="U330" s="383"/>
    </row>
    <row r="331" spans="7:21" ht="18" customHeight="1">
      <c r="G331" s="383"/>
      <c r="H331" s="383"/>
      <c r="I331" s="383"/>
      <c r="J331" s="383"/>
      <c r="K331" s="383"/>
      <c r="L331" s="383"/>
      <c r="M331" s="383"/>
      <c r="N331" s="383"/>
      <c r="O331" s="383"/>
      <c r="P331" s="383"/>
      <c r="Q331" s="383"/>
      <c r="R331" s="383"/>
      <c r="S331" s="383"/>
      <c r="T331" s="383"/>
      <c r="U331" s="383"/>
    </row>
    <row r="332" spans="7:21" ht="18" customHeight="1">
      <c r="G332" s="383"/>
      <c r="H332" s="383"/>
      <c r="I332" s="383"/>
      <c r="J332" s="383"/>
      <c r="K332" s="383"/>
      <c r="L332" s="383"/>
      <c r="M332" s="383"/>
      <c r="N332" s="383"/>
      <c r="O332" s="383"/>
      <c r="P332" s="383"/>
      <c r="Q332" s="383"/>
      <c r="R332" s="383"/>
      <c r="S332" s="383"/>
      <c r="T332" s="383"/>
      <c r="U332" s="383"/>
    </row>
    <row r="333" spans="7:21" ht="18" customHeight="1">
      <c r="G333" s="383"/>
      <c r="H333" s="383"/>
      <c r="I333" s="383"/>
      <c r="J333" s="383"/>
      <c r="K333" s="383"/>
      <c r="L333" s="383"/>
      <c r="M333" s="383"/>
      <c r="N333" s="383"/>
      <c r="O333" s="383"/>
      <c r="P333" s="383"/>
      <c r="Q333" s="383"/>
      <c r="R333" s="383"/>
      <c r="S333" s="383"/>
      <c r="T333" s="383"/>
      <c r="U333" s="383"/>
    </row>
    <row r="334" spans="7:21" ht="18" customHeight="1">
      <c r="G334" s="383"/>
      <c r="H334" s="383"/>
      <c r="I334" s="383"/>
      <c r="J334" s="383"/>
      <c r="K334" s="383"/>
      <c r="L334" s="383"/>
      <c r="M334" s="383"/>
      <c r="N334" s="383"/>
      <c r="O334" s="383"/>
      <c r="P334" s="383"/>
      <c r="Q334" s="383"/>
      <c r="R334" s="383"/>
      <c r="S334" s="383"/>
      <c r="T334" s="383"/>
      <c r="U334" s="383"/>
    </row>
    <row r="335" spans="7:21" ht="18" customHeight="1">
      <c r="G335" s="383"/>
      <c r="H335" s="383"/>
      <c r="I335" s="383"/>
      <c r="J335" s="383"/>
      <c r="K335" s="383"/>
      <c r="L335" s="383"/>
      <c r="M335" s="383"/>
      <c r="N335" s="383"/>
      <c r="O335" s="383"/>
      <c r="P335" s="383"/>
      <c r="Q335" s="383"/>
      <c r="R335" s="383"/>
      <c r="S335" s="383"/>
      <c r="T335" s="383"/>
      <c r="U335" s="383"/>
    </row>
    <row r="336" spans="7:21" ht="18" customHeight="1">
      <c r="G336" s="383"/>
      <c r="H336" s="383"/>
      <c r="I336" s="383"/>
      <c r="J336" s="383"/>
      <c r="K336" s="383"/>
      <c r="L336" s="383"/>
      <c r="M336" s="383"/>
      <c r="N336" s="383"/>
      <c r="O336" s="383"/>
      <c r="P336" s="383"/>
      <c r="Q336" s="383"/>
      <c r="R336" s="383"/>
      <c r="S336" s="383"/>
      <c r="T336" s="383"/>
      <c r="U336" s="383"/>
    </row>
    <row r="337" spans="7:21" ht="18" customHeight="1">
      <c r="G337" s="383"/>
      <c r="H337" s="383"/>
      <c r="I337" s="383"/>
      <c r="J337" s="383"/>
      <c r="K337" s="383"/>
      <c r="L337" s="383"/>
      <c r="M337" s="383"/>
      <c r="N337" s="383"/>
      <c r="O337" s="383"/>
      <c r="P337" s="383"/>
      <c r="Q337" s="383"/>
      <c r="R337" s="383"/>
      <c r="S337" s="383"/>
      <c r="T337" s="383"/>
      <c r="U337" s="383"/>
    </row>
    <row r="338" spans="7:21" ht="18" customHeight="1">
      <c r="G338" s="383"/>
      <c r="H338" s="383"/>
      <c r="I338" s="383"/>
      <c r="J338" s="383"/>
      <c r="K338" s="383"/>
      <c r="L338" s="383"/>
      <c r="M338" s="383"/>
      <c r="N338" s="383"/>
      <c r="O338" s="383"/>
      <c r="P338" s="383"/>
      <c r="Q338" s="383"/>
      <c r="R338" s="383"/>
      <c r="S338" s="383"/>
      <c r="T338" s="383"/>
      <c r="U338" s="383"/>
    </row>
    <row r="339" spans="7:21" ht="18" customHeight="1">
      <c r="G339" s="383"/>
      <c r="H339" s="383"/>
      <c r="I339" s="383"/>
      <c r="J339" s="383"/>
      <c r="K339" s="383"/>
      <c r="L339" s="383"/>
      <c r="M339" s="383"/>
      <c r="N339" s="383"/>
      <c r="O339" s="383"/>
      <c r="P339" s="383"/>
      <c r="Q339" s="383"/>
      <c r="R339" s="383"/>
      <c r="S339" s="383"/>
      <c r="T339" s="383"/>
      <c r="U339" s="383"/>
    </row>
    <row r="340" spans="7:21" ht="18" customHeight="1">
      <c r="G340" s="383"/>
      <c r="H340" s="383"/>
      <c r="I340" s="383"/>
      <c r="J340" s="383"/>
      <c r="K340" s="383"/>
      <c r="L340" s="383"/>
      <c r="M340" s="383"/>
      <c r="N340" s="383"/>
      <c r="O340" s="383"/>
      <c r="P340" s="383"/>
      <c r="Q340" s="383"/>
      <c r="R340" s="383"/>
      <c r="S340" s="383"/>
      <c r="T340" s="383"/>
      <c r="U340" s="383"/>
    </row>
    <row r="341" spans="7:21" ht="18" customHeight="1">
      <c r="G341" s="383"/>
      <c r="H341" s="383"/>
      <c r="I341" s="383"/>
      <c r="J341" s="383"/>
      <c r="K341" s="383"/>
      <c r="L341" s="383"/>
      <c r="M341" s="383"/>
      <c r="N341" s="383"/>
      <c r="O341" s="383"/>
      <c r="P341" s="383"/>
      <c r="Q341" s="383"/>
      <c r="R341" s="383"/>
      <c r="S341" s="383"/>
      <c r="T341" s="383"/>
      <c r="U341" s="383"/>
    </row>
    <row r="342" spans="7:21" ht="18" customHeight="1">
      <c r="G342" s="383"/>
      <c r="H342" s="383"/>
      <c r="I342" s="383"/>
      <c r="J342" s="383"/>
      <c r="K342" s="383"/>
      <c r="L342" s="383"/>
      <c r="M342" s="383"/>
      <c r="N342" s="383"/>
      <c r="O342" s="383"/>
      <c r="P342" s="383"/>
      <c r="Q342" s="383"/>
      <c r="R342" s="383"/>
      <c r="S342" s="383"/>
      <c r="T342" s="383"/>
      <c r="U342" s="383"/>
    </row>
    <row r="343" spans="7:21" ht="18" customHeight="1">
      <c r="G343" s="383"/>
      <c r="H343" s="383"/>
      <c r="I343" s="383"/>
      <c r="J343" s="383"/>
      <c r="K343" s="383"/>
      <c r="L343" s="383"/>
      <c r="M343" s="383"/>
      <c r="N343" s="383"/>
      <c r="O343" s="383"/>
      <c r="P343" s="383"/>
      <c r="Q343" s="383"/>
      <c r="R343" s="383"/>
      <c r="S343" s="383"/>
      <c r="T343" s="383"/>
      <c r="U343" s="383"/>
    </row>
    <row r="344" spans="7:21" ht="18" customHeight="1">
      <c r="G344" s="383"/>
      <c r="H344" s="383"/>
      <c r="I344" s="383"/>
      <c r="J344" s="383"/>
      <c r="K344" s="383"/>
      <c r="L344" s="383"/>
      <c r="M344" s="383"/>
      <c r="N344" s="383"/>
      <c r="O344" s="383"/>
      <c r="P344" s="383"/>
      <c r="Q344" s="383"/>
      <c r="R344" s="383"/>
      <c r="S344" s="383"/>
      <c r="T344" s="383"/>
      <c r="U344" s="383"/>
    </row>
    <row r="345" spans="7:21" ht="18" customHeight="1">
      <c r="G345" s="383"/>
      <c r="H345" s="383"/>
      <c r="I345" s="383"/>
      <c r="J345" s="383"/>
      <c r="K345" s="383"/>
      <c r="L345" s="383"/>
      <c r="M345" s="383"/>
      <c r="N345" s="383"/>
      <c r="O345" s="383"/>
      <c r="P345" s="383"/>
      <c r="Q345" s="383"/>
      <c r="R345" s="383"/>
      <c r="S345" s="383"/>
      <c r="T345" s="383"/>
      <c r="U345" s="383"/>
    </row>
    <row r="346" spans="7:21" ht="18" customHeight="1">
      <c r="G346" s="383"/>
      <c r="H346" s="383"/>
      <c r="I346" s="383"/>
      <c r="J346" s="383"/>
      <c r="K346" s="383"/>
      <c r="L346" s="383"/>
      <c r="M346" s="383"/>
      <c r="N346" s="383"/>
      <c r="O346" s="383"/>
      <c r="P346" s="383"/>
      <c r="Q346" s="383"/>
      <c r="R346" s="383"/>
      <c r="S346" s="383"/>
      <c r="T346" s="383"/>
      <c r="U346" s="383"/>
    </row>
    <row r="347" spans="7:21" ht="18" customHeight="1">
      <c r="G347" s="383"/>
      <c r="H347" s="383"/>
      <c r="I347" s="383"/>
      <c r="J347" s="383"/>
      <c r="K347" s="383"/>
      <c r="L347" s="383"/>
      <c r="M347" s="383"/>
      <c r="N347" s="383"/>
      <c r="O347" s="383"/>
      <c r="P347" s="383"/>
      <c r="Q347" s="383"/>
      <c r="R347" s="383"/>
      <c r="S347" s="383"/>
      <c r="T347" s="383"/>
      <c r="U347" s="383"/>
    </row>
    <row r="348" spans="7:21" ht="18" customHeight="1">
      <c r="G348" s="383"/>
      <c r="H348" s="383"/>
      <c r="I348" s="383"/>
      <c r="J348" s="383"/>
      <c r="K348" s="383"/>
      <c r="L348" s="383"/>
      <c r="M348" s="383"/>
      <c r="N348" s="383"/>
      <c r="O348" s="383"/>
      <c r="P348" s="383"/>
      <c r="Q348" s="383"/>
      <c r="R348" s="383"/>
      <c r="S348" s="383"/>
      <c r="T348" s="383"/>
      <c r="U348" s="383"/>
    </row>
    <row r="349" spans="7:21" ht="18" customHeight="1">
      <c r="G349" s="383"/>
      <c r="H349" s="383"/>
      <c r="I349" s="383"/>
      <c r="J349" s="383"/>
      <c r="K349" s="383"/>
      <c r="L349" s="383"/>
      <c r="M349" s="383"/>
      <c r="N349" s="383"/>
      <c r="O349" s="383"/>
      <c r="P349" s="383"/>
      <c r="Q349" s="383"/>
      <c r="R349" s="383"/>
      <c r="S349" s="383"/>
      <c r="T349" s="383"/>
      <c r="U349" s="383"/>
    </row>
    <row r="350" spans="7:21" ht="18" customHeight="1">
      <c r="G350" s="383"/>
      <c r="H350" s="383"/>
      <c r="I350" s="383"/>
      <c r="J350" s="383"/>
      <c r="K350" s="383"/>
      <c r="L350" s="383"/>
      <c r="M350" s="383"/>
      <c r="N350" s="383"/>
      <c r="O350" s="383"/>
      <c r="P350" s="383"/>
      <c r="Q350" s="383"/>
      <c r="R350" s="383"/>
      <c r="S350" s="383"/>
      <c r="T350" s="383"/>
      <c r="U350" s="383"/>
    </row>
    <row r="351" spans="7:21" ht="18" customHeight="1">
      <c r="G351" s="383"/>
      <c r="H351" s="383"/>
      <c r="I351" s="383"/>
      <c r="J351" s="383"/>
      <c r="K351" s="383"/>
      <c r="L351" s="383"/>
      <c r="M351" s="383"/>
      <c r="N351" s="383"/>
      <c r="O351" s="383"/>
      <c r="P351" s="383"/>
      <c r="Q351" s="383"/>
      <c r="R351" s="383"/>
      <c r="S351" s="383"/>
      <c r="T351" s="383"/>
      <c r="U351" s="383"/>
    </row>
    <row r="352" spans="7:21" ht="18" customHeight="1">
      <c r="G352" s="383"/>
      <c r="H352" s="383"/>
      <c r="I352" s="383"/>
      <c r="J352" s="383"/>
      <c r="K352" s="383"/>
      <c r="L352" s="383"/>
      <c r="M352" s="383"/>
      <c r="N352" s="383"/>
      <c r="O352" s="383"/>
      <c r="P352" s="383"/>
      <c r="Q352" s="383"/>
      <c r="R352" s="383"/>
      <c r="S352" s="383"/>
      <c r="T352" s="383"/>
      <c r="U352" s="383"/>
    </row>
    <row r="353" spans="7:21" ht="18" customHeight="1">
      <c r="G353" s="383"/>
      <c r="H353" s="383"/>
      <c r="I353" s="383"/>
      <c r="J353" s="383"/>
      <c r="K353" s="383"/>
      <c r="L353" s="383"/>
      <c r="M353" s="383"/>
      <c r="N353" s="383"/>
      <c r="O353" s="383"/>
      <c r="P353" s="383"/>
      <c r="Q353" s="383"/>
      <c r="R353" s="383"/>
      <c r="S353" s="383"/>
      <c r="T353" s="383"/>
      <c r="U353" s="383"/>
    </row>
    <row r="354" spans="7:21" ht="18" customHeight="1">
      <c r="G354" s="383"/>
      <c r="H354" s="383"/>
      <c r="I354" s="383"/>
      <c r="J354" s="383"/>
      <c r="K354" s="383"/>
      <c r="L354" s="383"/>
      <c r="M354" s="383"/>
      <c r="N354" s="383"/>
      <c r="O354" s="383"/>
      <c r="P354" s="383"/>
      <c r="Q354" s="383"/>
      <c r="R354" s="383"/>
      <c r="S354" s="383"/>
      <c r="T354" s="383"/>
      <c r="U354" s="383"/>
    </row>
    <row r="355" spans="7:21" ht="18" customHeight="1">
      <c r="G355" s="383"/>
      <c r="H355" s="383"/>
      <c r="I355" s="383"/>
      <c r="J355" s="383"/>
      <c r="K355" s="383"/>
      <c r="L355" s="383"/>
      <c r="M355" s="383"/>
      <c r="N355" s="383"/>
      <c r="O355" s="383"/>
      <c r="P355" s="383"/>
      <c r="Q355" s="383"/>
      <c r="R355" s="383"/>
      <c r="S355" s="383"/>
      <c r="T355" s="383"/>
      <c r="U355" s="383"/>
    </row>
    <row r="356" spans="7:21" ht="18" customHeight="1">
      <c r="G356" s="383"/>
      <c r="H356" s="383"/>
      <c r="I356" s="383"/>
      <c r="J356" s="383"/>
      <c r="K356" s="383"/>
      <c r="L356" s="383"/>
      <c r="M356" s="383"/>
      <c r="N356" s="383"/>
      <c r="O356" s="383"/>
      <c r="P356" s="383"/>
      <c r="Q356" s="383"/>
      <c r="R356" s="383"/>
      <c r="S356" s="383"/>
      <c r="T356" s="383"/>
      <c r="U356" s="383"/>
    </row>
    <row r="357" spans="7:21" ht="18" customHeight="1">
      <c r="G357" s="383"/>
      <c r="H357" s="383"/>
      <c r="I357" s="383"/>
      <c r="J357" s="383"/>
      <c r="K357" s="383"/>
      <c r="L357" s="383"/>
      <c r="M357" s="383"/>
      <c r="N357" s="383"/>
      <c r="O357" s="383"/>
      <c r="P357" s="383"/>
      <c r="Q357" s="383"/>
      <c r="R357" s="383"/>
      <c r="S357" s="383"/>
      <c r="T357" s="383"/>
      <c r="U357" s="383"/>
    </row>
    <row r="358" spans="7:21" ht="18" customHeight="1">
      <c r="G358" s="383"/>
      <c r="H358" s="383"/>
      <c r="I358" s="383"/>
      <c r="J358" s="383"/>
      <c r="K358" s="383"/>
      <c r="L358" s="383"/>
      <c r="M358" s="383"/>
      <c r="N358" s="383"/>
      <c r="O358" s="383"/>
      <c r="P358" s="383"/>
      <c r="Q358" s="383"/>
      <c r="R358" s="383"/>
      <c r="S358" s="383"/>
      <c r="T358" s="383"/>
      <c r="U358" s="383"/>
    </row>
    <row r="359" spans="7:21" ht="18" customHeight="1">
      <c r="G359" s="383"/>
      <c r="H359" s="383"/>
      <c r="I359" s="383"/>
      <c r="J359" s="383"/>
      <c r="K359" s="383"/>
      <c r="L359" s="383"/>
      <c r="M359" s="383"/>
      <c r="N359" s="383"/>
      <c r="O359" s="383"/>
      <c r="P359" s="383"/>
      <c r="Q359" s="383"/>
      <c r="R359" s="383"/>
      <c r="S359" s="383"/>
      <c r="T359" s="383"/>
      <c r="U359" s="383"/>
    </row>
    <row r="360" spans="7:21" ht="18" customHeight="1">
      <c r="G360" s="383"/>
      <c r="H360" s="383"/>
      <c r="I360" s="383"/>
      <c r="J360" s="383"/>
      <c r="K360" s="383"/>
      <c r="L360" s="383"/>
      <c r="M360" s="383"/>
      <c r="N360" s="383"/>
      <c r="O360" s="383"/>
      <c r="P360" s="383"/>
      <c r="Q360" s="383"/>
      <c r="R360" s="383"/>
      <c r="S360" s="383"/>
      <c r="T360" s="383"/>
      <c r="U360" s="383"/>
    </row>
    <row r="361" spans="7:21" ht="18" customHeight="1">
      <c r="G361" s="383"/>
      <c r="H361" s="383"/>
      <c r="I361" s="383"/>
      <c r="J361" s="383"/>
      <c r="K361" s="383"/>
      <c r="L361" s="383"/>
      <c r="M361" s="383"/>
      <c r="N361" s="383"/>
      <c r="O361" s="383"/>
      <c r="P361" s="383"/>
      <c r="Q361" s="383"/>
      <c r="R361" s="383"/>
      <c r="S361" s="383"/>
      <c r="T361" s="383"/>
      <c r="U361" s="383"/>
    </row>
    <row r="362" spans="7:21" ht="18" customHeight="1">
      <c r="G362" s="383"/>
      <c r="H362" s="383"/>
      <c r="I362" s="383"/>
      <c r="J362" s="383"/>
      <c r="K362" s="383"/>
      <c r="L362" s="383"/>
      <c r="M362" s="383"/>
      <c r="N362" s="383"/>
      <c r="O362" s="383"/>
      <c r="P362" s="383"/>
      <c r="Q362" s="383"/>
      <c r="R362" s="383"/>
      <c r="S362" s="383"/>
      <c r="T362" s="383"/>
      <c r="U362" s="383"/>
    </row>
    <row r="363" spans="7:21" ht="18" customHeight="1">
      <c r="G363" s="383"/>
      <c r="H363" s="383"/>
      <c r="I363" s="383"/>
      <c r="J363" s="383"/>
      <c r="K363" s="383"/>
      <c r="L363" s="383"/>
      <c r="M363" s="383"/>
      <c r="N363" s="383"/>
      <c r="O363" s="383"/>
      <c r="P363" s="383"/>
      <c r="Q363" s="383"/>
      <c r="R363" s="383"/>
      <c r="S363" s="383"/>
      <c r="T363" s="383"/>
      <c r="U363" s="383"/>
    </row>
    <row r="364" spans="7:21" ht="18" customHeight="1">
      <c r="G364" s="383"/>
      <c r="H364" s="383"/>
      <c r="I364" s="383"/>
      <c r="J364" s="383"/>
      <c r="K364" s="383"/>
      <c r="L364" s="383"/>
      <c r="M364" s="383"/>
      <c r="N364" s="383"/>
      <c r="O364" s="383"/>
      <c r="P364" s="383"/>
      <c r="Q364" s="383"/>
      <c r="R364" s="383"/>
      <c r="S364" s="383"/>
      <c r="T364" s="383"/>
      <c r="U364" s="383"/>
    </row>
    <row r="365" spans="7:21" ht="18" customHeight="1">
      <c r="G365" s="383"/>
      <c r="H365" s="383"/>
      <c r="I365" s="383"/>
      <c r="J365" s="383"/>
      <c r="K365" s="383"/>
      <c r="L365" s="383"/>
      <c r="M365" s="383"/>
      <c r="N365" s="383"/>
      <c r="O365" s="383"/>
      <c r="P365" s="383"/>
      <c r="Q365" s="383"/>
      <c r="R365" s="383"/>
      <c r="S365" s="383"/>
      <c r="T365" s="383"/>
      <c r="U365" s="383"/>
    </row>
    <row r="366" spans="7:21" ht="18" customHeight="1">
      <c r="G366" s="383"/>
      <c r="H366" s="383"/>
      <c r="I366" s="383"/>
      <c r="J366" s="383"/>
      <c r="K366" s="383"/>
      <c r="L366" s="383"/>
      <c r="M366" s="383"/>
      <c r="N366" s="383"/>
      <c r="O366" s="383"/>
      <c r="P366" s="383"/>
      <c r="Q366" s="383"/>
      <c r="R366" s="383"/>
      <c r="S366" s="383"/>
      <c r="T366" s="383"/>
      <c r="U366" s="383"/>
    </row>
    <row r="367" spans="7:21" ht="18" customHeight="1">
      <c r="G367" s="383"/>
      <c r="H367" s="383"/>
      <c r="I367" s="383"/>
      <c r="J367" s="383"/>
      <c r="K367" s="383"/>
      <c r="L367" s="383"/>
      <c r="M367" s="383"/>
      <c r="N367" s="383"/>
      <c r="O367" s="383"/>
      <c r="P367" s="383"/>
      <c r="Q367" s="383"/>
      <c r="R367" s="383"/>
      <c r="S367" s="383"/>
      <c r="T367" s="383"/>
      <c r="U367" s="383"/>
    </row>
    <row r="368" spans="7:21" ht="18" customHeight="1">
      <c r="G368" s="383"/>
      <c r="H368" s="383"/>
      <c r="I368" s="383"/>
      <c r="J368" s="383"/>
      <c r="K368" s="383"/>
      <c r="L368" s="383"/>
      <c r="M368" s="383"/>
      <c r="N368" s="383"/>
      <c r="O368" s="383"/>
      <c r="P368" s="383"/>
      <c r="Q368" s="383"/>
      <c r="R368" s="383"/>
      <c r="S368" s="383"/>
      <c r="T368" s="383"/>
      <c r="U368" s="383"/>
    </row>
    <row r="369" spans="7:21" ht="18" customHeight="1">
      <c r="G369" s="383"/>
      <c r="H369" s="383"/>
      <c r="I369" s="383"/>
      <c r="J369" s="383"/>
      <c r="K369" s="383"/>
      <c r="L369" s="383"/>
      <c r="M369" s="383"/>
      <c r="N369" s="383"/>
      <c r="O369" s="383"/>
      <c r="P369" s="383"/>
      <c r="Q369" s="383"/>
      <c r="R369" s="383"/>
      <c r="S369" s="383"/>
      <c r="T369" s="383"/>
      <c r="U369" s="383"/>
    </row>
    <row r="370" spans="7:21" ht="18" customHeight="1">
      <c r="G370" s="383"/>
      <c r="H370" s="383"/>
      <c r="I370" s="383"/>
      <c r="J370" s="383"/>
      <c r="K370" s="383"/>
      <c r="L370" s="383"/>
      <c r="M370" s="383"/>
      <c r="N370" s="383"/>
      <c r="O370" s="383"/>
      <c r="P370" s="383"/>
      <c r="Q370" s="383"/>
      <c r="R370" s="383"/>
      <c r="S370" s="383"/>
      <c r="T370" s="383"/>
      <c r="U370" s="383"/>
    </row>
    <row r="371" spans="7:21" ht="18" customHeight="1">
      <c r="G371" s="383"/>
      <c r="H371" s="383"/>
      <c r="I371" s="383"/>
      <c r="J371" s="383"/>
      <c r="K371" s="383"/>
      <c r="L371" s="383"/>
      <c r="M371" s="383"/>
      <c r="N371" s="383"/>
      <c r="O371" s="383"/>
      <c r="P371" s="383"/>
      <c r="Q371" s="383"/>
      <c r="R371" s="383"/>
      <c r="S371" s="383"/>
      <c r="T371" s="383"/>
      <c r="U371" s="383"/>
    </row>
    <row r="372" spans="7:21" ht="18" customHeight="1">
      <c r="G372" s="383"/>
      <c r="H372" s="383"/>
      <c r="I372" s="383"/>
      <c r="J372" s="383"/>
      <c r="K372" s="383"/>
      <c r="L372" s="383"/>
      <c r="M372" s="383"/>
      <c r="N372" s="383"/>
      <c r="O372" s="383"/>
      <c r="P372" s="383"/>
      <c r="Q372" s="383"/>
      <c r="R372" s="383"/>
      <c r="S372" s="383"/>
      <c r="T372" s="383"/>
      <c r="U372" s="383"/>
    </row>
    <row r="373" spans="7:21" ht="18" customHeight="1">
      <c r="G373" s="383"/>
      <c r="H373" s="383"/>
      <c r="I373" s="383"/>
      <c r="J373" s="383"/>
      <c r="K373" s="383"/>
      <c r="L373" s="383"/>
      <c r="M373" s="383"/>
      <c r="N373" s="383"/>
      <c r="O373" s="383"/>
      <c r="P373" s="383"/>
      <c r="Q373" s="383"/>
      <c r="R373" s="383"/>
      <c r="S373" s="383"/>
      <c r="T373" s="383"/>
      <c r="U373" s="383"/>
    </row>
    <row r="374" spans="7:21" ht="18" customHeight="1">
      <c r="G374" s="383"/>
      <c r="H374" s="383"/>
      <c r="I374" s="383"/>
      <c r="J374" s="383"/>
      <c r="K374" s="383"/>
      <c r="L374" s="383"/>
      <c r="M374" s="383"/>
      <c r="N374" s="383"/>
      <c r="O374" s="383"/>
      <c r="P374" s="383"/>
      <c r="Q374" s="383"/>
      <c r="R374" s="383"/>
      <c r="S374" s="383"/>
      <c r="T374" s="383"/>
      <c r="U374" s="383"/>
    </row>
    <row r="375" spans="7:21" ht="18" customHeight="1">
      <c r="G375" s="383"/>
      <c r="H375" s="383"/>
      <c r="I375" s="383"/>
      <c r="J375" s="383"/>
      <c r="K375" s="383"/>
      <c r="L375" s="383"/>
      <c r="M375" s="383"/>
      <c r="N375" s="383"/>
      <c r="O375" s="383"/>
      <c r="P375" s="383"/>
      <c r="Q375" s="383"/>
      <c r="R375" s="383"/>
      <c r="S375" s="383"/>
      <c r="T375" s="383"/>
      <c r="U375" s="383"/>
    </row>
    <row r="376" spans="7:21" ht="18" customHeight="1">
      <c r="G376" s="383"/>
      <c r="H376" s="383"/>
      <c r="I376" s="383"/>
      <c r="J376" s="383"/>
      <c r="K376" s="383"/>
      <c r="L376" s="383"/>
      <c r="M376" s="383"/>
      <c r="N376" s="383"/>
      <c r="O376" s="383"/>
      <c r="P376" s="383"/>
      <c r="Q376" s="383"/>
      <c r="R376" s="383"/>
      <c r="S376" s="383"/>
      <c r="T376" s="383"/>
      <c r="U376" s="383"/>
    </row>
    <row r="377" spans="7:21" ht="18" customHeight="1">
      <c r="G377" s="383"/>
      <c r="H377" s="383"/>
      <c r="I377" s="383"/>
      <c r="J377" s="383"/>
      <c r="K377" s="383"/>
      <c r="L377" s="383"/>
      <c r="M377" s="383"/>
      <c r="N377" s="383"/>
      <c r="O377" s="383"/>
      <c r="P377" s="383"/>
      <c r="Q377" s="383"/>
      <c r="R377" s="383"/>
      <c r="S377" s="383"/>
      <c r="T377" s="383"/>
      <c r="U377" s="383"/>
    </row>
    <row r="378" spans="7:21" ht="18" customHeight="1">
      <c r="G378" s="383"/>
      <c r="H378" s="383"/>
      <c r="I378" s="383"/>
      <c r="J378" s="383"/>
      <c r="K378" s="383"/>
      <c r="L378" s="383"/>
      <c r="M378" s="383"/>
      <c r="N378" s="383"/>
      <c r="O378" s="383"/>
      <c r="P378" s="383"/>
      <c r="Q378" s="383"/>
      <c r="R378" s="383"/>
      <c r="S378" s="383"/>
      <c r="T378" s="383"/>
      <c r="U378" s="383"/>
    </row>
    <row r="379" spans="7:21" ht="18" customHeight="1">
      <c r="G379" s="383"/>
      <c r="H379" s="383"/>
      <c r="I379" s="383"/>
      <c r="J379" s="383"/>
      <c r="K379" s="383"/>
      <c r="L379" s="383"/>
      <c r="M379" s="383"/>
      <c r="N379" s="383"/>
      <c r="O379" s="383"/>
      <c r="P379" s="383"/>
      <c r="Q379" s="383"/>
      <c r="R379" s="383"/>
      <c r="S379" s="383"/>
      <c r="T379" s="383"/>
      <c r="U379" s="383"/>
    </row>
    <row r="380" spans="7:21" ht="18" customHeight="1">
      <c r="G380" s="383"/>
      <c r="H380" s="383"/>
      <c r="I380" s="383"/>
      <c r="J380" s="383"/>
      <c r="K380" s="383"/>
      <c r="L380" s="383"/>
      <c r="M380" s="383"/>
      <c r="N380" s="383"/>
      <c r="O380" s="383"/>
      <c r="P380" s="383"/>
      <c r="Q380" s="383"/>
      <c r="R380" s="383"/>
      <c r="S380" s="383"/>
      <c r="T380" s="383"/>
      <c r="U380" s="383"/>
    </row>
    <row r="381" spans="7:21" ht="18" customHeight="1">
      <c r="G381" s="383"/>
      <c r="H381" s="383"/>
      <c r="I381" s="383"/>
      <c r="J381" s="383"/>
      <c r="K381" s="383"/>
      <c r="L381" s="383"/>
      <c r="M381" s="383"/>
      <c r="N381" s="383"/>
      <c r="O381" s="383"/>
      <c r="P381" s="383"/>
      <c r="Q381" s="383"/>
      <c r="R381" s="383"/>
      <c r="S381" s="383"/>
      <c r="T381" s="383"/>
      <c r="U381" s="383"/>
    </row>
    <row r="382" spans="7:21" ht="18" customHeight="1">
      <c r="G382" s="383"/>
      <c r="H382" s="383"/>
      <c r="I382" s="383"/>
      <c r="J382" s="383"/>
      <c r="K382" s="383"/>
      <c r="L382" s="383"/>
      <c r="M382" s="383"/>
      <c r="N382" s="383"/>
      <c r="O382" s="383"/>
      <c r="P382" s="383"/>
      <c r="Q382" s="383"/>
      <c r="R382" s="383"/>
      <c r="S382" s="383"/>
      <c r="T382" s="383"/>
      <c r="U382" s="383"/>
    </row>
    <row r="383" spans="7:21" ht="18" customHeight="1">
      <c r="G383" s="383"/>
      <c r="H383" s="383"/>
      <c r="I383" s="383"/>
      <c r="J383" s="383"/>
      <c r="K383" s="383"/>
      <c r="L383" s="383"/>
      <c r="M383" s="383"/>
      <c r="N383" s="383"/>
      <c r="O383" s="383"/>
      <c r="P383" s="383"/>
      <c r="Q383" s="383"/>
      <c r="R383" s="383"/>
      <c r="S383" s="383"/>
      <c r="T383" s="383"/>
      <c r="U383" s="383"/>
    </row>
    <row r="384" spans="7:21" ht="18" customHeight="1">
      <c r="G384" s="383"/>
      <c r="H384" s="383"/>
      <c r="I384" s="383"/>
      <c r="J384" s="383"/>
      <c r="K384" s="383"/>
      <c r="L384" s="383"/>
      <c r="M384" s="383"/>
      <c r="N384" s="383"/>
      <c r="O384" s="383"/>
      <c r="P384" s="383"/>
      <c r="Q384" s="383"/>
      <c r="R384" s="383"/>
      <c r="S384" s="383"/>
      <c r="T384" s="383"/>
      <c r="U384" s="383"/>
    </row>
    <row r="385" spans="7:21" ht="18" customHeight="1">
      <c r="G385" s="383"/>
      <c r="H385" s="383"/>
      <c r="I385" s="383"/>
      <c r="J385" s="383"/>
      <c r="K385" s="383"/>
      <c r="L385" s="383"/>
      <c r="M385" s="383"/>
      <c r="N385" s="383"/>
      <c r="O385" s="383"/>
      <c r="P385" s="383"/>
      <c r="Q385" s="383"/>
      <c r="R385" s="383"/>
      <c r="S385" s="383"/>
      <c r="T385" s="383"/>
      <c r="U385" s="383"/>
    </row>
    <row r="386" spans="7:21" ht="18" customHeight="1">
      <c r="G386" s="383"/>
      <c r="H386" s="383"/>
      <c r="I386" s="383"/>
      <c r="J386" s="383"/>
      <c r="K386" s="383"/>
      <c r="L386" s="383"/>
      <c r="M386" s="383"/>
      <c r="N386" s="383"/>
      <c r="O386" s="383"/>
      <c r="P386" s="383"/>
      <c r="Q386" s="383"/>
      <c r="R386" s="383"/>
      <c r="S386" s="383"/>
      <c r="T386" s="383"/>
      <c r="U386" s="383"/>
    </row>
    <row r="387" spans="7:21" ht="18" customHeight="1">
      <c r="G387" s="383"/>
      <c r="H387" s="383"/>
      <c r="I387" s="383"/>
      <c r="J387" s="383"/>
      <c r="K387" s="383"/>
      <c r="L387" s="383"/>
      <c r="M387" s="383"/>
      <c r="N387" s="383"/>
      <c r="O387" s="383"/>
      <c r="P387" s="383"/>
      <c r="Q387" s="383"/>
      <c r="R387" s="383"/>
      <c r="S387" s="383"/>
      <c r="T387" s="383"/>
      <c r="U387" s="383"/>
    </row>
    <row r="388" spans="7:21" ht="18" customHeight="1">
      <c r="G388" s="383"/>
      <c r="H388" s="383"/>
      <c r="I388" s="383"/>
      <c r="J388" s="383"/>
      <c r="K388" s="383"/>
      <c r="L388" s="383"/>
      <c r="M388" s="383"/>
      <c r="N388" s="383"/>
      <c r="O388" s="383"/>
      <c r="P388" s="383"/>
      <c r="Q388" s="383"/>
      <c r="R388" s="383"/>
      <c r="S388" s="383"/>
      <c r="T388" s="383"/>
      <c r="U388" s="383"/>
    </row>
    <row r="389" spans="7:21" ht="18" customHeight="1">
      <c r="G389" s="383"/>
      <c r="H389" s="383"/>
      <c r="I389" s="383"/>
      <c r="J389" s="383"/>
      <c r="K389" s="383"/>
      <c r="L389" s="383"/>
      <c r="M389" s="383"/>
      <c r="N389" s="383"/>
      <c r="O389" s="383"/>
      <c r="P389" s="383"/>
      <c r="Q389" s="383"/>
      <c r="R389" s="383"/>
      <c r="S389" s="383"/>
      <c r="T389" s="383"/>
      <c r="U389" s="383"/>
    </row>
    <row r="390" spans="7:21" ht="18" customHeight="1">
      <c r="G390" s="383"/>
      <c r="H390" s="383"/>
      <c r="I390" s="383"/>
      <c r="J390" s="383"/>
      <c r="K390" s="383"/>
      <c r="L390" s="383"/>
      <c r="M390" s="383"/>
      <c r="N390" s="383"/>
      <c r="O390" s="383"/>
      <c r="P390" s="383"/>
      <c r="Q390" s="383"/>
      <c r="R390" s="383"/>
      <c r="S390" s="383"/>
      <c r="T390" s="383"/>
      <c r="U390" s="383"/>
    </row>
    <row r="391" spans="7:21" ht="18" customHeight="1">
      <c r="G391" s="383"/>
      <c r="H391" s="383"/>
      <c r="I391" s="383"/>
      <c r="J391" s="383"/>
      <c r="K391" s="383"/>
      <c r="L391" s="383"/>
      <c r="M391" s="383"/>
      <c r="N391" s="383"/>
      <c r="O391" s="383"/>
      <c r="P391" s="383"/>
      <c r="Q391" s="383"/>
      <c r="R391" s="383"/>
      <c r="S391" s="383"/>
      <c r="T391" s="383"/>
      <c r="U391" s="383"/>
    </row>
    <row r="392" spans="7:21" ht="18" customHeight="1">
      <c r="G392" s="383"/>
      <c r="H392" s="383"/>
      <c r="I392" s="383"/>
      <c r="J392" s="383"/>
      <c r="K392" s="383"/>
      <c r="L392" s="383"/>
      <c r="M392" s="383"/>
      <c r="N392" s="383"/>
      <c r="O392" s="383"/>
      <c r="P392" s="383"/>
      <c r="Q392" s="383"/>
      <c r="R392" s="383"/>
      <c r="S392" s="383"/>
      <c r="T392" s="383"/>
      <c r="U392" s="383"/>
    </row>
    <row r="393" spans="7:21" ht="18" customHeight="1">
      <c r="G393" s="383"/>
      <c r="H393" s="383"/>
      <c r="I393" s="383"/>
      <c r="J393" s="383"/>
      <c r="K393" s="383"/>
      <c r="L393" s="383"/>
      <c r="M393" s="383"/>
      <c r="N393" s="383"/>
      <c r="O393" s="383"/>
      <c r="P393" s="383"/>
      <c r="Q393" s="383"/>
      <c r="R393" s="383"/>
      <c r="S393" s="383"/>
      <c r="T393" s="383"/>
      <c r="U393" s="383"/>
    </row>
    <row r="394" spans="7:21" ht="18" customHeight="1">
      <c r="G394" s="383"/>
      <c r="H394" s="383"/>
      <c r="I394" s="383"/>
      <c r="J394" s="383"/>
      <c r="K394" s="383"/>
      <c r="L394" s="383"/>
      <c r="M394" s="383"/>
      <c r="N394" s="383"/>
      <c r="O394" s="383"/>
      <c r="P394" s="383"/>
      <c r="Q394" s="383"/>
      <c r="R394" s="383"/>
      <c r="S394" s="383"/>
      <c r="T394" s="383"/>
      <c r="U394" s="383"/>
    </row>
    <row r="395" spans="7:21" ht="18" customHeight="1">
      <c r="G395" s="383"/>
      <c r="H395" s="383"/>
      <c r="I395" s="383"/>
      <c r="J395" s="383"/>
      <c r="K395" s="383"/>
      <c r="L395" s="383"/>
      <c r="M395" s="383"/>
      <c r="N395" s="383"/>
      <c r="O395" s="383"/>
      <c r="P395" s="383"/>
      <c r="Q395" s="383"/>
      <c r="R395" s="383"/>
      <c r="S395" s="383"/>
      <c r="T395" s="383"/>
      <c r="U395" s="383"/>
    </row>
    <row r="396" spans="7:21" ht="18" customHeight="1">
      <c r="G396" s="383"/>
      <c r="H396" s="383"/>
      <c r="I396" s="383"/>
      <c r="J396" s="383"/>
      <c r="K396" s="383"/>
      <c r="L396" s="383"/>
      <c r="M396" s="383"/>
      <c r="N396" s="383"/>
      <c r="O396" s="383"/>
      <c r="P396" s="383"/>
      <c r="Q396" s="383"/>
      <c r="R396" s="383"/>
      <c r="S396" s="383"/>
      <c r="T396" s="383"/>
      <c r="U396" s="383"/>
    </row>
    <row r="397" spans="7:21" ht="18" customHeight="1">
      <c r="G397" s="383"/>
      <c r="H397" s="383"/>
      <c r="I397" s="383"/>
      <c r="J397" s="383"/>
      <c r="K397" s="383"/>
      <c r="L397" s="383"/>
      <c r="M397" s="383"/>
      <c r="N397" s="383"/>
      <c r="O397" s="383"/>
      <c r="P397" s="383"/>
      <c r="Q397" s="383"/>
      <c r="R397" s="383"/>
      <c r="S397" s="383"/>
      <c r="T397" s="383"/>
      <c r="U397" s="383"/>
    </row>
    <row r="398" spans="7:21" ht="18" customHeight="1">
      <c r="G398" s="383"/>
      <c r="H398" s="383"/>
      <c r="I398" s="383"/>
      <c r="J398" s="383"/>
      <c r="K398" s="383"/>
      <c r="L398" s="383"/>
      <c r="M398" s="383"/>
      <c r="N398" s="383"/>
      <c r="O398" s="383"/>
      <c r="P398" s="383"/>
      <c r="Q398" s="383"/>
      <c r="R398" s="383"/>
      <c r="S398" s="383"/>
      <c r="T398" s="383"/>
      <c r="U398" s="383"/>
    </row>
    <row r="399" spans="7:21" ht="18" customHeight="1">
      <c r="G399" s="383"/>
      <c r="H399" s="383"/>
      <c r="I399" s="383"/>
      <c r="J399" s="383"/>
      <c r="K399" s="383"/>
      <c r="L399" s="383"/>
      <c r="M399" s="383"/>
      <c r="N399" s="383"/>
      <c r="O399" s="383"/>
      <c r="P399" s="383"/>
      <c r="Q399" s="383"/>
      <c r="R399" s="383"/>
      <c r="S399" s="383"/>
      <c r="T399" s="383"/>
      <c r="U399" s="383"/>
    </row>
    <row r="400" spans="7:21" ht="18" customHeight="1">
      <c r="G400" s="383"/>
      <c r="H400" s="383"/>
      <c r="I400" s="383"/>
      <c r="J400" s="383"/>
      <c r="K400" s="383"/>
      <c r="L400" s="383"/>
      <c r="M400" s="383"/>
      <c r="N400" s="383"/>
      <c r="O400" s="383"/>
      <c r="P400" s="383"/>
      <c r="Q400" s="383"/>
      <c r="R400" s="383"/>
      <c r="S400" s="383"/>
      <c r="T400" s="383"/>
      <c r="U400" s="383"/>
    </row>
    <row r="401" spans="7:21" ht="18" customHeight="1">
      <c r="G401" s="383"/>
      <c r="H401" s="383"/>
      <c r="I401" s="383"/>
      <c r="J401" s="383"/>
      <c r="K401" s="383"/>
      <c r="L401" s="383"/>
      <c r="M401" s="383"/>
      <c r="N401" s="383"/>
      <c r="O401" s="383"/>
      <c r="P401" s="383"/>
      <c r="Q401" s="383"/>
      <c r="R401" s="383"/>
      <c r="S401" s="383"/>
      <c r="T401" s="383"/>
      <c r="U401" s="383"/>
    </row>
    <row r="402" spans="7:21" ht="18" customHeight="1">
      <c r="G402" s="383"/>
      <c r="H402" s="383"/>
      <c r="I402" s="383"/>
      <c r="J402" s="383"/>
      <c r="K402" s="383"/>
      <c r="L402" s="383"/>
      <c r="M402" s="383"/>
      <c r="N402" s="383"/>
      <c r="O402" s="383"/>
      <c r="P402" s="383"/>
      <c r="Q402" s="383"/>
      <c r="R402" s="383"/>
      <c r="S402" s="383"/>
      <c r="T402" s="383"/>
      <c r="U402" s="383"/>
    </row>
    <row r="403" spans="7:21" ht="18" customHeight="1">
      <c r="G403" s="383"/>
      <c r="H403" s="383"/>
      <c r="I403" s="383"/>
      <c r="J403" s="383"/>
      <c r="K403" s="383"/>
      <c r="L403" s="383"/>
      <c r="M403" s="383"/>
      <c r="N403" s="383"/>
      <c r="O403" s="383"/>
      <c r="P403" s="383"/>
      <c r="Q403" s="383"/>
      <c r="R403" s="383"/>
      <c r="S403" s="383"/>
      <c r="T403" s="383"/>
      <c r="U403" s="383"/>
    </row>
    <row r="404" spans="7:21" ht="18" customHeight="1">
      <c r="G404" s="383"/>
      <c r="H404" s="383"/>
      <c r="I404" s="383"/>
      <c r="J404" s="383"/>
      <c r="K404" s="383"/>
      <c r="L404" s="383"/>
      <c r="M404" s="383"/>
      <c r="N404" s="383"/>
      <c r="O404" s="383"/>
      <c r="P404" s="383"/>
      <c r="Q404" s="383"/>
      <c r="R404" s="383"/>
      <c r="S404" s="383"/>
      <c r="T404" s="383"/>
      <c r="U404" s="383"/>
    </row>
    <row r="405" spans="7:21" ht="18" customHeight="1">
      <c r="G405" s="383"/>
      <c r="H405" s="383"/>
      <c r="I405" s="383"/>
      <c r="J405" s="383"/>
      <c r="K405" s="383"/>
      <c r="L405" s="383"/>
      <c r="M405" s="383"/>
      <c r="N405" s="383"/>
      <c r="O405" s="383"/>
      <c r="P405" s="383"/>
      <c r="Q405" s="383"/>
      <c r="R405" s="383"/>
      <c r="S405" s="383"/>
      <c r="T405" s="383"/>
      <c r="U405" s="383"/>
    </row>
    <row r="406" spans="7:21" ht="18" customHeight="1">
      <c r="G406" s="383"/>
      <c r="H406" s="383"/>
      <c r="I406" s="383"/>
      <c r="J406" s="383"/>
      <c r="K406" s="383"/>
      <c r="L406" s="383"/>
      <c r="M406" s="383"/>
      <c r="N406" s="383"/>
      <c r="O406" s="383"/>
      <c r="P406" s="383"/>
      <c r="Q406" s="383"/>
      <c r="R406" s="383"/>
      <c r="S406" s="383"/>
      <c r="T406" s="383"/>
      <c r="U406" s="383"/>
    </row>
    <row r="407" spans="7:21" ht="18" customHeight="1">
      <c r="G407" s="383"/>
      <c r="H407" s="383"/>
      <c r="I407" s="383"/>
      <c r="J407" s="383"/>
      <c r="K407" s="383"/>
      <c r="L407" s="383"/>
      <c r="M407" s="383"/>
      <c r="N407" s="383"/>
      <c r="O407" s="383"/>
      <c r="P407" s="383"/>
      <c r="Q407" s="383"/>
      <c r="R407" s="383"/>
      <c r="S407" s="383"/>
      <c r="T407" s="383"/>
      <c r="U407" s="383"/>
    </row>
    <row r="408" spans="7:21" ht="18" customHeight="1">
      <c r="G408" s="383"/>
      <c r="H408" s="383"/>
      <c r="I408" s="383"/>
      <c r="J408" s="383"/>
      <c r="K408" s="383"/>
      <c r="L408" s="383"/>
      <c r="M408" s="383"/>
      <c r="N408" s="383"/>
      <c r="O408" s="383"/>
      <c r="P408" s="383"/>
      <c r="Q408" s="383"/>
      <c r="R408" s="383"/>
      <c r="S408" s="383"/>
      <c r="T408" s="383"/>
      <c r="U408" s="383"/>
    </row>
    <row r="409" spans="7:21" ht="18" customHeight="1">
      <c r="G409" s="383"/>
      <c r="H409" s="383"/>
      <c r="I409" s="383"/>
      <c r="J409" s="383"/>
      <c r="K409" s="383"/>
      <c r="L409" s="383"/>
      <c r="M409" s="383"/>
      <c r="N409" s="383"/>
      <c r="O409" s="383"/>
      <c r="P409" s="383"/>
      <c r="Q409" s="383"/>
      <c r="R409" s="383"/>
      <c r="S409" s="383"/>
      <c r="T409" s="383"/>
      <c r="U409" s="383"/>
    </row>
    <row r="410" spans="7:21" ht="18" customHeight="1">
      <c r="G410" s="383"/>
      <c r="H410" s="383"/>
      <c r="I410" s="383"/>
      <c r="J410" s="383"/>
      <c r="K410" s="383"/>
      <c r="L410" s="383"/>
      <c r="M410" s="383"/>
      <c r="N410" s="383"/>
      <c r="O410" s="383"/>
      <c r="P410" s="383"/>
      <c r="Q410" s="383"/>
      <c r="R410" s="383"/>
      <c r="S410" s="383"/>
      <c r="T410" s="383"/>
      <c r="U410" s="383"/>
    </row>
    <row r="411" spans="7:21" ht="18" customHeight="1">
      <c r="G411" s="383"/>
      <c r="H411" s="383"/>
      <c r="I411" s="383"/>
      <c r="J411" s="383"/>
      <c r="K411" s="383"/>
      <c r="L411" s="383"/>
      <c r="M411" s="383"/>
      <c r="N411" s="383"/>
      <c r="O411" s="383"/>
      <c r="P411" s="383"/>
      <c r="Q411" s="383"/>
      <c r="R411" s="383"/>
      <c r="S411" s="383"/>
      <c r="T411" s="383"/>
      <c r="U411" s="383"/>
    </row>
    <row r="412" spans="7:21" ht="18" customHeight="1">
      <c r="G412" s="383"/>
      <c r="H412" s="383"/>
      <c r="I412" s="383"/>
      <c r="J412" s="383"/>
      <c r="K412" s="383"/>
      <c r="L412" s="383"/>
      <c r="M412" s="383"/>
      <c r="N412" s="383"/>
      <c r="O412" s="383"/>
      <c r="P412" s="383"/>
      <c r="Q412" s="383"/>
      <c r="R412" s="383"/>
      <c r="S412" s="383"/>
      <c r="T412" s="383"/>
      <c r="U412" s="383"/>
    </row>
    <row r="413" spans="7:21" ht="18" customHeight="1">
      <c r="G413" s="383"/>
      <c r="H413" s="383"/>
      <c r="I413" s="383"/>
      <c r="J413" s="383"/>
      <c r="K413" s="383"/>
      <c r="L413" s="383"/>
      <c r="M413" s="383"/>
      <c r="N413" s="383"/>
      <c r="O413" s="383"/>
      <c r="P413" s="383"/>
      <c r="Q413" s="383"/>
      <c r="R413" s="383"/>
      <c r="S413" s="383"/>
      <c r="T413" s="383"/>
      <c r="U413" s="383"/>
    </row>
    <row r="414" spans="7:21" ht="18" customHeight="1">
      <c r="G414" s="383"/>
      <c r="H414" s="383"/>
      <c r="I414" s="383"/>
      <c r="J414" s="383"/>
      <c r="K414" s="383"/>
      <c r="L414" s="383"/>
      <c r="M414" s="383"/>
      <c r="N414" s="383"/>
      <c r="O414" s="383"/>
      <c r="P414" s="383"/>
      <c r="Q414" s="383"/>
      <c r="R414" s="383"/>
      <c r="S414" s="383"/>
      <c r="T414" s="383"/>
      <c r="U414" s="383"/>
    </row>
    <row r="415" spans="7:21" ht="18" customHeight="1">
      <c r="G415" s="383"/>
      <c r="H415" s="383"/>
      <c r="I415" s="383"/>
      <c r="J415" s="383"/>
      <c r="K415" s="383"/>
      <c r="L415" s="383"/>
      <c r="M415" s="383"/>
      <c r="N415" s="383"/>
      <c r="O415" s="383"/>
      <c r="P415" s="383"/>
      <c r="Q415" s="383"/>
      <c r="R415" s="383"/>
      <c r="S415" s="383"/>
      <c r="T415" s="383"/>
      <c r="U415" s="383"/>
    </row>
    <row r="416" spans="7:21" ht="18" customHeight="1">
      <c r="G416" s="383"/>
      <c r="H416" s="383"/>
      <c r="I416" s="383"/>
      <c r="J416" s="383"/>
      <c r="K416" s="383"/>
      <c r="L416" s="383"/>
      <c r="M416" s="383"/>
      <c r="N416" s="383"/>
      <c r="O416" s="383"/>
      <c r="P416" s="383"/>
      <c r="Q416" s="383"/>
      <c r="R416" s="383"/>
      <c r="S416" s="383"/>
      <c r="T416" s="383"/>
      <c r="U416" s="383"/>
    </row>
    <row r="417" spans="7:21" ht="18" customHeight="1">
      <c r="G417" s="383"/>
      <c r="H417" s="383"/>
      <c r="I417" s="383"/>
      <c r="J417" s="383"/>
      <c r="K417" s="383"/>
      <c r="L417" s="383"/>
      <c r="M417" s="383"/>
      <c r="N417" s="383"/>
      <c r="O417" s="383"/>
      <c r="P417" s="383"/>
      <c r="Q417" s="383"/>
      <c r="R417" s="383"/>
      <c r="S417" s="383"/>
      <c r="T417" s="383"/>
      <c r="U417" s="383"/>
    </row>
    <row r="418" spans="7:21" ht="18" customHeight="1">
      <c r="G418" s="383"/>
      <c r="H418" s="383"/>
      <c r="I418" s="383"/>
      <c r="J418" s="383"/>
      <c r="K418" s="383"/>
      <c r="L418" s="383"/>
      <c r="M418" s="383"/>
      <c r="N418" s="383"/>
      <c r="O418" s="383"/>
      <c r="P418" s="383"/>
      <c r="Q418" s="383"/>
      <c r="R418" s="383"/>
      <c r="S418" s="383"/>
      <c r="T418" s="383"/>
      <c r="U418" s="383"/>
    </row>
    <row r="419" spans="7:21" ht="18" customHeight="1">
      <c r="G419" s="383"/>
      <c r="H419" s="383"/>
      <c r="I419" s="383"/>
      <c r="J419" s="383"/>
      <c r="K419" s="383"/>
      <c r="L419" s="383"/>
      <c r="M419" s="383"/>
      <c r="N419" s="383"/>
      <c r="O419" s="383"/>
      <c r="P419" s="383"/>
      <c r="Q419" s="383"/>
      <c r="R419" s="383"/>
      <c r="S419" s="383"/>
      <c r="T419" s="383"/>
      <c r="U419" s="383"/>
    </row>
    <row r="420" spans="7:21" ht="18" customHeight="1">
      <c r="G420" s="383"/>
      <c r="H420" s="383"/>
      <c r="I420" s="383"/>
      <c r="J420" s="383"/>
      <c r="K420" s="383"/>
      <c r="L420" s="383"/>
      <c r="M420" s="383"/>
      <c r="N420" s="383"/>
      <c r="O420" s="383"/>
      <c r="P420" s="383"/>
      <c r="Q420" s="383"/>
      <c r="R420" s="383"/>
      <c r="S420" s="383"/>
      <c r="T420" s="383"/>
      <c r="U420" s="383"/>
    </row>
    <row r="421" spans="7:21" ht="18" customHeight="1">
      <c r="G421" s="383"/>
      <c r="H421" s="383"/>
      <c r="I421" s="383"/>
      <c r="J421" s="383"/>
      <c r="K421" s="383"/>
      <c r="L421" s="383"/>
      <c r="M421" s="383"/>
      <c r="N421" s="383"/>
      <c r="O421" s="383"/>
      <c r="P421" s="383"/>
      <c r="Q421" s="383"/>
      <c r="R421" s="383"/>
      <c r="S421" s="383"/>
      <c r="T421" s="383"/>
      <c r="U421" s="383"/>
    </row>
    <row r="422" spans="7:21" ht="18" customHeight="1">
      <c r="G422" s="383"/>
      <c r="H422" s="383"/>
      <c r="I422" s="383"/>
      <c r="J422" s="383"/>
      <c r="K422" s="383"/>
      <c r="L422" s="383"/>
      <c r="M422" s="383"/>
      <c r="N422" s="383"/>
      <c r="O422" s="383"/>
      <c r="P422" s="383"/>
      <c r="Q422" s="383"/>
      <c r="R422" s="383"/>
      <c r="S422" s="383"/>
      <c r="T422" s="383"/>
      <c r="U422" s="383"/>
    </row>
    <row r="423" spans="7:21" ht="18" customHeight="1">
      <c r="G423" s="383"/>
      <c r="H423" s="383"/>
      <c r="I423" s="383"/>
      <c r="J423" s="383"/>
      <c r="K423" s="383"/>
      <c r="L423" s="383"/>
      <c r="M423" s="383"/>
      <c r="N423" s="383"/>
      <c r="O423" s="383"/>
      <c r="P423" s="383"/>
      <c r="Q423" s="383"/>
      <c r="R423" s="383"/>
      <c r="S423" s="383"/>
      <c r="T423" s="383"/>
      <c r="U423" s="383"/>
    </row>
    <row r="424" spans="7:21" ht="18" customHeight="1">
      <c r="G424" s="383"/>
      <c r="H424" s="383"/>
      <c r="I424" s="383"/>
      <c r="J424" s="383"/>
      <c r="K424" s="383"/>
      <c r="L424" s="383"/>
      <c r="M424" s="383"/>
      <c r="N424" s="383"/>
      <c r="O424" s="383"/>
      <c r="P424" s="383"/>
      <c r="Q424" s="383"/>
      <c r="R424" s="383"/>
      <c r="S424" s="383"/>
      <c r="T424" s="383"/>
      <c r="U424" s="383"/>
    </row>
    <row r="425" spans="7:21" ht="18" customHeight="1">
      <c r="G425" s="383"/>
      <c r="H425" s="383"/>
      <c r="I425" s="383"/>
      <c r="J425" s="383"/>
      <c r="K425" s="383"/>
      <c r="L425" s="383"/>
      <c r="M425" s="383"/>
      <c r="N425" s="383"/>
      <c r="O425" s="383"/>
      <c r="P425" s="383"/>
      <c r="Q425" s="383"/>
      <c r="R425" s="383"/>
      <c r="S425" s="383"/>
      <c r="T425" s="383"/>
      <c r="U425" s="383"/>
    </row>
    <row r="426" spans="7:21" ht="18" customHeight="1">
      <c r="G426" s="383"/>
      <c r="H426" s="383"/>
      <c r="I426" s="383"/>
      <c r="J426" s="383"/>
      <c r="K426" s="383"/>
      <c r="L426" s="383"/>
      <c r="M426" s="383"/>
      <c r="N426" s="383"/>
      <c r="O426" s="383"/>
      <c r="P426" s="383"/>
      <c r="Q426" s="383"/>
      <c r="R426" s="383"/>
      <c r="S426" s="383"/>
      <c r="T426" s="383"/>
      <c r="U426" s="383"/>
    </row>
    <row r="427" spans="7:21" ht="18" customHeight="1">
      <c r="G427" s="383"/>
      <c r="H427" s="383"/>
      <c r="I427" s="383"/>
      <c r="J427" s="383"/>
      <c r="K427" s="383"/>
      <c r="L427" s="383"/>
      <c r="M427" s="383"/>
      <c r="N427" s="383"/>
      <c r="O427" s="383"/>
      <c r="P427" s="383"/>
      <c r="Q427" s="383"/>
      <c r="R427" s="383"/>
      <c r="S427" s="383"/>
      <c r="T427" s="383"/>
      <c r="U427" s="383"/>
    </row>
    <row r="428" spans="7:21" ht="18" customHeight="1">
      <c r="G428" s="383"/>
      <c r="H428" s="383"/>
      <c r="I428" s="383"/>
      <c r="J428" s="383"/>
      <c r="K428" s="383"/>
      <c r="L428" s="383"/>
      <c r="M428" s="383"/>
      <c r="N428" s="383"/>
      <c r="O428" s="383"/>
      <c r="P428" s="383"/>
      <c r="Q428" s="383"/>
      <c r="R428" s="383"/>
      <c r="S428" s="383"/>
      <c r="T428" s="383"/>
      <c r="U428" s="383"/>
    </row>
    <row r="429" spans="7:21" ht="18" customHeight="1">
      <c r="G429" s="383"/>
      <c r="H429" s="383"/>
      <c r="I429" s="383"/>
      <c r="J429" s="383"/>
      <c r="K429" s="383"/>
      <c r="L429" s="383"/>
      <c r="M429" s="383"/>
      <c r="N429" s="383"/>
      <c r="O429" s="383"/>
      <c r="P429" s="383"/>
      <c r="Q429" s="383"/>
      <c r="R429" s="383"/>
      <c r="S429" s="383"/>
      <c r="T429" s="383"/>
      <c r="U429" s="383"/>
    </row>
    <row r="430" spans="7:21" ht="18" customHeight="1">
      <c r="G430" s="383"/>
      <c r="H430" s="383"/>
      <c r="I430" s="383"/>
      <c r="J430" s="383"/>
      <c r="K430" s="383"/>
      <c r="L430" s="383"/>
      <c r="M430" s="383"/>
      <c r="N430" s="383"/>
      <c r="O430" s="383"/>
      <c r="P430" s="383"/>
      <c r="Q430" s="383"/>
      <c r="R430" s="383"/>
      <c r="S430" s="383"/>
      <c r="T430" s="383"/>
      <c r="U430" s="383"/>
    </row>
    <row r="431" spans="7:21" ht="18" customHeight="1">
      <c r="G431" s="383"/>
      <c r="H431" s="383"/>
      <c r="I431" s="383"/>
      <c r="J431" s="383"/>
      <c r="K431" s="383"/>
      <c r="L431" s="383"/>
      <c r="M431" s="383"/>
      <c r="N431" s="383"/>
      <c r="O431" s="383"/>
      <c r="P431" s="383"/>
      <c r="Q431" s="383"/>
      <c r="R431" s="383"/>
      <c r="S431" s="383"/>
      <c r="T431" s="383"/>
      <c r="U431" s="383"/>
    </row>
    <row r="432" spans="7:21" ht="18" customHeight="1">
      <c r="G432" s="383"/>
      <c r="H432" s="383"/>
      <c r="I432" s="383"/>
      <c r="J432" s="383"/>
      <c r="K432" s="383"/>
      <c r="L432" s="383"/>
      <c r="M432" s="383"/>
      <c r="N432" s="383"/>
      <c r="O432" s="383"/>
      <c r="P432" s="383"/>
      <c r="Q432" s="383"/>
      <c r="R432" s="383"/>
      <c r="S432" s="383"/>
      <c r="T432" s="383"/>
      <c r="U432" s="383"/>
    </row>
    <row r="433" spans="7:21" ht="18" customHeight="1">
      <c r="G433" s="383"/>
      <c r="H433" s="383"/>
      <c r="I433" s="383"/>
      <c r="J433" s="383"/>
      <c r="K433" s="383"/>
      <c r="L433" s="383"/>
      <c r="M433" s="383"/>
      <c r="N433" s="383"/>
      <c r="O433" s="383"/>
      <c r="P433" s="383"/>
      <c r="Q433" s="383"/>
      <c r="R433" s="383"/>
      <c r="S433" s="383"/>
      <c r="T433" s="383"/>
      <c r="U433" s="383"/>
    </row>
    <row r="434" spans="7:21" ht="18" customHeight="1">
      <c r="G434" s="383"/>
      <c r="H434" s="383"/>
      <c r="I434" s="383"/>
      <c r="J434" s="383"/>
      <c r="K434" s="383"/>
      <c r="L434" s="383"/>
      <c r="M434" s="383"/>
      <c r="N434" s="383"/>
      <c r="O434" s="383"/>
      <c r="P434" s="383"/>
      <c r="Q434" s="383"/>
      <c r="R434" s="383"/>
      <c r="S434" s="383"/>
      <c r="T434" s="383"/>
      <c r="U434" s="383"/>
    </row>
    <row r="435" spans="7:21" ht="18" customHeight="1">
      <c r="G435" s="383"/>
      <c r="H435" s="383"/>
      <c r="I435" s="383"/>
      <c r="J435" s="383"/>
      <c r="K435" s="383"/>
      <c r="L435" s="383"/>
      <c r="M435" s="383"/>
      <c r="N435" s="383"/>
      <c r="O435" s="383"/>
      <c r="P435" s="383"/>
      <c r="Q435" s="383"/>
      <c r="R435" s="383"/>
      <c r="S435" s="383"/>
      <c r="T435" s="383"/>
      <c r="U435" s="383"/>
    </row>
    <row r="436" spans="7:21" ht="18" customHeight="1">
      <c r="G436" s="383"/>
      <c r="H436" s="383"/>
      <c r="I436" s="383"/>
      <c r="J436" s="383"/>
      <c r="K436" s="383"/>
      <c r="L436" s="383"/>
      <c r="M436" s="383"/>
      <c r="N436" s="383"/>
      <c r="O436" s="383"/>
      <c r="P436" s="383"/>
      <c r="Q436" s="383"/>
      <c r="R436" s="383"/>
      <c r="S436" s="383"/>
      <c r="T436" s="383"/>
      <c r="U436" s="383"/>
    </row>
    <row r="437" spans="7:21" ht="18" customHeight="1">
      <c r="G437" s="383"/>
      <c r="H437" s="383"/>
      <c r="I437" s="383"/>
      <c r="J437" s="383"/>
      <c r="K437" s="383"/>
      <c r="L437" s="383"/>
      <c r="M437" s="383"/>
      <c r="N437" s="383"/>
      <c r="O437" s="383"/>
      <c r="P437" s="383"/>
      <c r="Q437" s="383"/>
      <c r="R437" s="383"/>
      <c r="S437" s="383"/>
      <c r="T437" s="383"/>
      <c r="U437" s="383"/>
    </row>
    <row r="438" spans="7:21" ht="18" customHeight="1">
      <c r="G438" s="383"/>
      <c r="H438" s="383"/>
      <c r="I438" s="383"/>
      <c r="J438" s="383"/>
      <c r="K438" s="383"/>
      <c r="L438" s="383"/>
      <c r="M438" s="383"/>
      <c r="N438" s="383"/>
      <c r="O438" s="383"/>
      <c r="P438" s="383"/>
      <c r="Q438" s="383"/>
      <c r="R438" s="383"/>
      <c r="S438" s="383"/>
      <c r="T438" s="383"/>
      <c r="U438" s="383"/>
    </row>
    <row r="439" spans="7:21" ht="18" customHeight="1">
      <c r="G439" s="383"/>
      <c r="H439" s="383"/>
      <c r="I439" s="383"/>
      <c r="J439" s="383"/>
      <c r="K439" s="383"/>
      <c r="L439" s="383"/>
      <c r="M439" s="383"/>
      <c r="N439" s="383"/>
      <c r="O439" s="383"/>
      <c r="P439" s="383"/>
      <c r="Q439" s="383"/>
      <c r="R439" s="383"/>
      <c r="S439" s="383"/>
      <c r="T439" s="383"/>
      <c r="U439" s="383"/>
    </row>
    <row r="440" spans="7:21" ht="18" customHeight="1">
      <c r="G440" s="383"/>
      <c r="H440" s="383"/>
      <c r="I440" s="383"/>
      <c r="J440" s="383"/>
      <c r="K440" s="383"/>
      <c r="L440" s="383"/>
      <c r="M440" s="383"/>
      <c r="N440" s="383"/>
      <c r="O440" s="383"/>
      <c r="P440" s="383"/>
      <c r="Q440" s="383"/>
      <c r="R440" s="383"/>
      <c r="S440" s="383"/>
      <c r="T440" s="383"/>
      <c r="U440" s="383"/>
    </row>
    <row r="441" spans="7:21" ht="18" customHeight="1">
      <c r="G441" s="383"/>
      <c r="H441" s="383"/>
      <c r="I441" s="383"/>
      <c r="J441" s="383"/>
      <c r="K441" s="383"/>
      <c r="L441" s="383"/>
      <c r="M441" s="383"/>
      <c r="N441" s="383"/>
      <c r="O441" s="383"/>
      <c r="P441" s="383"/>
      <c r="Q441" s="383"/>
      <c r="R441" s="383"/>
      <c r="S441" s="383"/>
      <c r="T441" s="383"/>
      <c r="U441" s="383"/>
    </row>
    <row r="442" spans="7:21" ht="18" customHeight="1">
      <c r="G442" s="383"/>
      <c r="H442" s="383"/>
      <c r="I442" s="383"/>
      <c r="J442" s="383"/>
      <c r="K442" s="383"/>
      <c r="L442" s="383"/>
      <c r="M442" s="383"/>
      <c r="N442" s="383"/>
      <c r="O442" s="383"/>
      <c r="P442" s="383"/>
      <c r="Q442" s="383"/>
      <c r="R442" s="383"/>
      <c r="S442" s="383"/>
      <c r="T442" s="383"/>
      <c r="U442" s="383"/>
    </row>
    <row r="443" spans="7:21" ht="18" customHeight="1">
      <c r="G443" s="383"/>
      <c r="H443" s="383"/>
      <c r="I443" s="383"/>
      <c r="J443" s="383"/>
      <c r="K443" s="383"/>
      <c r="L443" s="383"/>
      <c r="M443" s="383"/>
      <c r="N443" s="383"/>
      <c r="O443" s="383"/>
      <c r="P443" s="383"/>
      <c r="Q443" s="383"/>
      <c r="R443" s="383"/>
      <c r="S443" s="383"/>
      <c r="T443" s="383"/>
      <c r="U443" s="383"/>
    </row>
    <row r="444" spans="7:21" ht="18" customHeight="1">
      <c r="G444" s="383"/>
      <c r="H444" s="383"/>
      <c r="I444" s="383"/>
      <c r="J444" s="383"/>
      <c r="K444" s="383"/>
      <c r="L444" s="383"/>
      <c r="M444" s="383"/>
      <c r="N444" s="383"/>
      <c r="O444" s="383"/>
      <c r="P444" s="383"/>
      <c r="Q444" s="383"/>
      <c r="R444" s="383"/>
      <c r="S444" s="383"/>
      <c r="T444" s="383"/>
      <c r="U444" s="383"/>
    </row>
    <row r="445" spans="7:21" ht="18" customHeight="1">
      <c r="G445" s="383"/>
      <c r="H445" s="383"/>
      <c r="I445" s="383"/>
      <c r="J445" s="383"/>
      <c r="K445" s="383"/>
      <c r="L445" s="383"/>
      <c r="M445" s="383"/>
      <c r="N445" s="383"/>
      <c r="O445" s="383"/>
      <c r="P445" s="383"/>
      <c r="Q445" s="383"/>
      <c r="R445" s="383"/>
      <c r="S445" s="383"/>
      <c r="T445" s="383"/>
      <c r="U445" s="383"/>
    </row>
    <row r="446" spans="7:21" ht="18" customHeight="1">
      <c r="G446" s="383"/>
      <c r="H446" s="383"/>
      <c r="I446" s="383"/>
      <c r="J446" s="383"/>
      <c r="K446" s="383"/>
      <c r="L446" s="383"/>
      <c r="M446" s="383"/>
      <c r="N446" s="383"/>
      <c r="O446" s="383"/>
      <c r="P446" s="383"/>
      <c r="Q446" s="383"/>
      <c r="R446" s="383"/>
      <c r="S446" s="383"/>
      <c r="T446" s="383"/>
      <c r="U446" s="383"/>
    </row>
    <row r="447" spans="7:21" ht="18" customHeight="1">
      <c r="G447" s="383"/>
      <c r="H447" s="383"/>
      <c r="I447" s="383"/>
      <c r="J447" s="383"/>
      <c r="K447" s="383"/>
      <c r="L447" s="383"/>
      <c r="M447" s="383"/>
      <c r="N447" s="383"/>
      <c r="O447" s="383"/>
      <c r="P447" s="383"/>
      <c r="Q447" s="383"/>
      <c r="R447" s="383"/>
      <c r="S447" s="383"/>
      <c r="T447" s="383"/>
      <c r="U447" s="383"/>
    </row>
    <row r="448" spans="7:21" ht="18" customHeight="1">
      <c r="G448" s="383"/>
      <c r="H448" s="383"/>
      <c r="I448" s="383"/>
      <c r="J448" s="383"/>
      <c r="K448" s="383"/>
      <c r="L448" s="383"/>
      <c r="M448" s="383"/>
      <c r="N448" s="383"/>
      <c r="O448" s="383"/>
      <c r="P448" s="383"/>
      <c r="Q448" s="383"/>
      <c r="R448" s="383"/>
      <c r="S448" s="383"/>
      <c r="T448" s="383"/>
      <c r="U448" s="383"/>
    </row>
    <row r="449" spans="7:21" ht="18" customHeight="1">
      <c r="G449" s="383"/>
      <c r="H449" s="383"/>
      <c r="I449" s="383"/>
      <c r="J449" s="383"/>
      <c r="K449" s="383"/>
      <c r="L449" s="383"/>
      <c r="M449" s="383"/>
      <c r="N449" s="383"/>
      <c r="O449" s="383"/>
      <c r="P449" s="383"/>
      <c r="Q449" s="383"/>
      <c r="R449" s="383"/>
      <c r="S449" s="383"/>
      <c r="T449" s="383"/>
      <c r="U449" s="383"/>
    </row>
    <row r="450" spans="7:21" ht="18" customHeight="1">
      <c r="G450" s="383"/>
      <c r="H450" s="383"/>
      <c r="I450" s="383"/>
      <c r="J450" s="383"/>
      <c r="K450" s="383"/>
      <c r="L450" s="383"/>
      <c r="M450" s="383"/>
      <c r="N450" s="383"/>
      <c r="O450" s="383"/>
      <c r="P450" s="383"/>
      <c r="Q450" s="383"/>
      <c r="R450" s="383"/>
      <c r="S450" s="383"/>
      <c r="T450" s="383"/>
      <c r="U450" s="383"/>
    </row>
    <row r="451" spans="7:21" ht="18" customHeight="1">
      <c r="G451" s="383"/>
      <c r="H451" s="383"/>
      <c r="I451" s="383"/>
      <c r="J451" s="383"/>
      <c r="K451" s="383"/>
      <c r="L451" s="383"/>
      <c r="M451" s="383"/>
      <c r="N451" s="383"/>
      <c r="O451" s="383"/>
      <c r="P451" s="383"/>
      <c r="Q451" s="383"/>
      <c r="R451" s="383"/>
      <c r="S451" s="383"/>
      <c r="T451" s="383"/>
      <c r="U451" s="383"/>
    </row>
    <row r="452" spans="7:21" ht="18" customHeight="1">
      <c r="G452" s="383"/>
      <c r="H452" s="383"/>
      <c r="I452" s="383"/>
      <c r="J452" s="383"/>
      <c r="K452" s="383"/>
      <c r="L452" s="383"/>
      <c r="M452" s="383"/>
      <c r="N452" s="383"/>
      <c r="O452" s="383"/>
      <c r="P452" s="383"/>
      <c r="Q452" s="383"/>
      <c r="R452" s="383"/>
      <c r="S452" s="383"/>
      <c r="T452" s="383"/>
      <c r="U452" s="383"/>
    </row>
    <row r="453" spans="7:21" ht="18" customHeight="1">
      <c r="G453" s="383"/>
      <c r="H453" s="383"/>
      <c r="I453" s="383"/>
      <c r="J453" s="383"/>
      <c r="K453" s="383"/>
      <c r="L453" s="383"/>
      <c r="M453" s="383"/>
      <c r="N453" s="383"/>
      <c r="O453" s="383"/>
      <c r="P453" s="383"/>
      <c r="Q453" s="383"/>
      <c r="R453" s="383"/>
      <c r="S453" s="383"/>
      <c r="T453" s="383"/>
      <c r="U453" s="383"/>
    </row>
    <row r="454" spans="7:21" ht="18" customHeight="1">
      <c r="G454" s="383"/>
      <c r="H454" s="383"/>
      <c r="I454" s="383"/>
      <c r="J454" s="383"/>
      <c r="K454" s="383"/>
      <c r="L454" s="383"/>
      <c r="M454" s="383"/>
      <c r="N454" s="383"/>
      <c r="O454" s="383"/>
      <c r="P454" s="383"/>
      <c r="Q454" s="383"/>
      <c r="R454" s="383"/>
      <c r="S454" s="383"/>
      <c r="T454" s="383"/>
      <c r="U454" s="383"/>
    </row>
    <row r="455" spans="7:21" ht="18" customHeight="1">
      <c r="G455" s="383"/>
      <c r="H455" s="383"/>
      <c r="I455" s="383"/>
      <c r="J455" s="383"/>
      <c r="K455" s="383"/>
      <c r="L455" s="383"/>
      <c r="M455" s="383"/>
      <c r="N455" s="383"/>
      <c r="O455" s="383"/>
      <c r="P455" s="383"/>
      <c r="Q455" s="383"/>
      <c r="R455" s="383"/>
      <c r="S455" s="383"/>
      <c r="T455" s="383"/>
      <c r="U455" s="383"/>
    </row>
    <row r="456" spans="7:21" ht="18" customHeight="1">
      <c r="G456" s="383"/>
      <c r="H456" s="383"/>
      <c r="I456" s="383"/>
      <c r="J456" s="383"/>
      <c r="K456" s="383"/>
      <c r="L456" s="383"/>
      <c r="M456" s="383"/>
      <c r="N456" s="383"/>
      <c r="O456" s="383"/>
      <c r="P456" s="383"/>
      <c r="Q456" s="383"/>
      <c r="R456" s="383"/>
      <c r="S456" s="383"/>
      <c r="T456" s="383"/>
      <c r="U456" s="383"/>
    </row>
    <row r="457" spans="7:21" ht="18" customHeight="1">
      <c r="G457" s="383"/>
      <c r="H457" s="383"/>
      <c r="I457" s="383"/>
      <c r="J457" s="383"/>
      <c r="K457" s="383"/>
      <c r="L457" s="383"/>
      <c r="M457" s="383"/>
      <c r="N457" s="383"/>
      <c r="O457" s="383"/>
      <c r="P457" s="383"/>
      <c r="Q457" s="383"/>
      <c r="R457" s="383"/>
      <c r="S457" s="383"/>
      <c r="T457" s="383"/>
      <c r="U457" s="383"/>
    </row>
    <row r="458" spans="7:21" ht="18" customHeight="1">
      <c r="G458" s="383"/>
      <c r="H458" s="383"/>
      <c r="I458" s="383"/>
      <c r="J458" s="383"/>
      <c r="K458" s="383"/>
      <c r="L458" s="383"/>
      <c r="M458" s="383"/>
      <c r="N458" s="383"/>
      <c r="O458" s="383"/>
      <c r="P458" s="383"/>
      <c r="Q458" s="383"/>
      <c r="R458" s="383"/>
      <c r="S458" s="383"/>
      <c r="T458" s="383"/>
      <c r="U458" s="383"/>
    </row>
    <row r="459" spans="7:21" ht="18" customHeight="1">
      <c r="G459" s="383"/>
      <c r="H459" s="383"/>
      <c r="I459" s="383"/>
      <c r="J459" s="383"/>
      <c r="K459" s="383"/>
      <c r="L459" s="383"/>
      <c r="M459" s="383"/>
      <c r="N459" s="383"/>
      <c r="O459" s="383"/>
      <c r="P459" s="383"/>
      <c r="Q459" s="383"/>
      <c r="R459" s="383"/>
      <c r="S459" s="383"/>
      <c r="T459" s="383"/>
      <c r="U459" s="383"/>
    </row>
    <row r="460" spans="7:21" ht="18" customHeight="1">
      <c r="G460" s="383"/>
      <c r="H460" s="383"/>
      <c r="I460" s="383"/>
      <c r="J460" s="383"/>
      <c r="K460" s="383"/>
      <c r="L460" s="383"/>
      <c r="M460" s="383"/>
      <c r="N460" s="383"/>
      <c r="O460" s="383"/>
      <c r="P460" s="383"/>
      <c r="Q460" s="383"/>
      <c r="R460" s="383"/>
      <c r="S460" s="383"/>
      <c r="T460" s="383"/>
      <c r="U460" s="383"/>
    </row>
    <row r="461" spans="7:21" ht="18" customHeight="1">
      <c r="G461" s="383"/>
      <c r="H461" s="383"/>
      <c r="I461" s="383"/>
      <c r="J461" s="383"/>
      <c r="K461" s="383"/>
      <c r="L461" s="383"/>
      <c r="M461" s="383"/>
      <c r="N461" s="383"/>
      <c r="O461" s="383"/>
      <c r="P461" s="383"/>
      <c r="Q461" s="383"/>
      <c r="R461" s="383"/>
      <c r="S461" s="383"/>
      <c r="T461" s="383"/>
      <c r="U461" s="383"/>
    </row>
    <row r="462" spans="7:21" ht="18" customHeight="1">
      <c r="G462" s="383"/>
      <c r="H462" s="383"/>
      <c r="I462" s="383"/>
      <c r="J462" s="383"/>
      <c r="K462" s="383"/>
      <c r="L462" s="383"/>
      <c r="M462" s="383"/>
      <c r="N462" s="383"/>
      <c r="O462" s="383"/>
      <c r="P462" s="383"/>
      <c r="Q462" s="383"/>
      <c r="R462" s="383"/>
      <c r="S462" s="383"/>
      <c r="T462" s="383"/>
      <c r="U462" s="383"/>
    </row>
    <row r="463" spans="7:21" ht="18" customHeight="1">
      <c r="G463" s="383"/>
      <c r="H463" s="383"/>
      <c r="I463" s="383"/>
      <c r="J463" s="383"/>
      <c r="K463" s="383"/>
      <c r="L463" s="383"/>
      <c r="M463" s="383"/>
      <c r="N463" s="383"/>
      <c r="O463" s="383"/>
      <c r="P463" s="383"/>
      <c r="Q463" s="383"/>
      <c r="R463" s="383"/>
      <c r="S463" s="383"/>
      <c r="T463" s="383"/>
      <c r="U463" s="383"/>
    </row>
    <row r="464" spans="7:21" ht="18" customHeight="1">
      <c r="G464" s="383"/>
      <c r="H464" s="383"/>
      <c r="I464" s="383"/>
      <c r="J464" s="383"/>
      <c r="K464" s="383"/>
      <c r="L464" s="383"/>
      <c r="M464" s="383"/>
      <c r="N464" s="383"/>
      <c r="O464" s="383"/>
      <c r="P464" s="383"/>
      <c r="Q464" s="383"/>
      <c r="R464" s="383"/>
      <c r="S464" s="383"/>
      <c r="T464" s="383"/>
      <c r="U464" s="383"/>
    </row>
    <row r="465" spans="7:21" ht="18" customHeight="1">
      <c r="G465" s="383"/>
      <c r="H465" s="383"/>
      <c r="I465" s="383"/>
      <c r="J465" s="383"/>
      <c r="K465" s="383"/>
      <c r="L465" s="383"/>
      <c r="M465" s="383"/>
      <c r="N465" s="383"/>
      <c r="O465" s="383"/>
      <c r="P465" s="383"/>
      <c r="Q465" s="383"/>
      <c r="R465" s="383"/>
      <c r="S465" s="383"/>
      <c r="T465" s="383"/>
      <c r="U465" s="383"/>
    </row>
    <row r="466" spans="7:21" ht="18" customHeight="1">
      <c r="G466" s="383"/>
      <c r="H466" s="383"/>
      <c r="I466" s="383"/>
      <c r="J466" s="383"/>
      <c r="K466" s="383"/>
      <c r="L466" s="383"/>
      <c r="M466" s="383"/>
      <c r="N466" s="383"/>
      <c r="O466" s="383"/>
      <c r="P466" s="383"/>
      <c r="Q466" s="383"/>
      <c r="R466" s="383"/>
      <c r="S466" s="383"/>
      <c r="T466" s="383"/>
      <c r="U466" s="383"/>
    </row>
    <row r="467" spans="7:21" ht="18" customHeight="1">
      <c r="G467" s="383"/>
      <c r="H467" s="383"/>
      <c r="I467" s="383"/>
      <c r="J467" s="383"/>
      <c r="K467" s="383"/>
      <c r="L467" s="383"/>
      <c r="M467" s="383"/>
      <c r="N467" s="383"/>
      <c r="O467" s="383"/>
      <c r="P467" s="383"/>
      <c r="Q467" s="383"/>
      <c r="R467" s="383"/>
      <c r="S467" s="383"/>
      <c r="T467" s="383"/>
      <c r="U467" s="383"/>
    </row>
    <row r="468" spans="7:21" ht="18" customHeight="1">
      <c r="G468" s="383"/>
      <c r="H468" s="383"/>
      <c r="I468" s="383"/>
      <c r="J468" s="383"/>
      <c r="K468" s="383"/>
      <c r="L468" s="383"/>
      <c r="M468" s="383"/>
      <c r="N468" s="383"/>
      <c r="O468" s="383"/>
      <c r="P468" s="383"/>
      <c r="Q468" s="383"/>
      <c r="R468" s="383"/>
      <c r="S468" s="383"/>
      <c r="T468" s="383"/>
      <c r="U468" s="383"/>
    </row>
    <row r="469" spans="7:21" ht="18" customHeight="1">
      <c r="G469" s="383"/>
      <c r="H469" s="383"/>
      <c r="I469" s="383"/>
      <c r="J469" s="383"/>
      <c r="K469" s="383"/>
      <c r="L469" s="383"/>
      <c r="M469" s="383"/>
      <c r="N469" s="383"/>
      <c r="O469" s="383"/>
      <c r="P469" s="383"/>
      <c r="Q469" s="383"/>
      <c r="R469" s="383"/>
      <c r="S469" s="383"/>
      <c r="T469" s="383"/>
      <c r="U469" s="383"/>
    </row>
    <row r="470" spans="7:21" ht="18" customHeight="1">
      <c r="G470" s="383"/>
      <c r="H470" s="383"/>
      <c r="I470" s="383"/>
      <c r="J470" s="383"/>
      <c r="K470" s="383"/>
      <c r="L470" s="383"/>
      <c r="M470" s="383"/>
      <c r="N470" s="383"/>
      <c r="O470" s="383"/>
      <c r="P470" s="383"/>
      <c r="Q470" s="383"/>
      <c r="R470" s="383"/>
      <c r="S470" s="383"/>
      <c r="T470" s="383"/>
      <c r="U470" s="383"/>
    </row>
    <row r="471" spans="7:21" ht="18" customHeight="1">
      <c r="G471" s="383"/>
      <c r="H471" s="383"/>
      <c r="I471" s="383"/>
      <c r="J471" s="383"/>
      <c r="K471" s="383"/>
      <c r="L471" s="383"/>
      <c r="M471" s="383"/>
      <c r="N471" s="383"/>
      <c r="O471" s="383"/>
      <c r="P471" s="383"/>
      <c r="Q471" s="383"/>
      <c r="R471" s="383"/>
      <c r="S471" s="383"/>
      <c r="T471" s="383"/>
      <c r="U471" s="383"/>
    </row>
    <row r="472" spans="7:21" ht="18" customHeight="1">
      <c r="G472" s="383"/>
      <c r="H472" s="383"/>
      <c r="I472" s="383"/>
      <c r="J472" s="383"/>
      <c r="K472" s="383"/>
      <c r="L472" s="383"/>
      <c r="M472" s="383"/>
      <c r="N472" s="383"/>
      <c r="O472" s="383"/>
      <c r="P472" s="383"/>
      <c r="Q472" s="383"/>
      <c r="R472" s="383"/>
      <c r="S472" s="383"/>
      <c r="T472" s="383"/>
      <c r="U472" s="383"/>
    </row>
    <row r="473" spans="7:21" ht="18" customHeight="1">
      <c r="G473" s="383"/>
      <c r="H473" s="383"/>
      <c r="I473" s="383"/>
      <c r="J473" s="383"/>
      <c r="K473" s="383"/>
      <c r="L473" s="383"/>
      <c r="M473" s="383"/>
      <c r="N473" s="383"/>
      <c r="O473" s="383"/>
      <c r="P473" s="383"/>
      <c r="Q473" s="383"/>
      <c r="R473" s="383"/>
      <c r="S473" s="383"/>
      <c r="T473" s="383"/>
      <c r="U473" s="383"/>
    </row>
    <row r="474" spans="7:21" ht="18" customHeight="1">
      <c r="G474" s="383"/>
      <c r="H474" s="383"/>
      <c r="I474" s="383"/>
      <c r="J474" s="383"/>
      <c r="K474" s="383"/>
      <c r="L474" s="383"/>
      <c r="M474" s="383"/>
      <c r="N474" s="383"/>
      <c r="O474" s="383"/>
      <c r="P474" s="383"/>
      <c r="Q474" s="383"/>
      <c r="R474" s="383"/>
      <c r="S474" s="383"/>
      <c r="T474" s="383"/>
      <c r="U474" s="383"/>
    </row>
    <row r="475" spans="7:21" ht="18" customHeight="1">
      <c r="G475" s="383"/>
      <c r="H475" s="383"/>
      <c r="I475" s="383"/>
      <c r="J475" s="383"/>
      <c r="K475" s="383"/>
      <c r="L475" s="383"/>
      <c r="M475" s="383"/>
      <c r="N475" s="383"/>
      <c r="O475" s="383"/>
      <c r="P475" s="383"/>
      <c r="Q475" s="383"/>
      <c r="R475" s="383"/>
      <c r="S475" s="383"/>
      <c r="T475" s="383"/>
      <c r="U475" s="383"/>
    </row>
    <row r="476" spans="7:21" ht="18" customHeight="1">
      <c r="G476" s="383"/>
      <c r="H476" s="383"/>
      <c r="I476" s="383"/>
      <c r="J476" s="383"/>
      <c r="K476" s="383"/>
      <c r="L476" s="383"/>
      <c r="M476" s="383"/>
      <c r="N476" s="383"/>
      <c r="O476" s="383"/>
      <c r="P476" s="383"/>
      <c r="Q476" s="383"/>
      <c r="R476" s="383"/>
      <c r="S476" s="383"/>
      <c r="T476" s="383"/>
      <c r="U476" s="383"/>
    </row>
    <row r="477" spans="7:21" ht="18" customHeight="1">
      <c r="G477" s="383"/>
      <c r="H477" s="383"/>
      <c r="I477" s="383"/>
      <c r="J477" s="383"/>
      <c r="K477" s="383"/>
      <c r="L477" s="383"/>
      <c r="M477" s="383"/>
      <c r="N477" s="383"/>
      <c r="O477" s="383"/>
      <c r="P477" s="383"/>
      <c r="Q477" s="383"/>
      <c r="R477" s="383"/>
      <c r="S477" s="383"/>
      <c r="T477" s="383"/>
      <c r="U477" s="383"/>
    </row>
    <row r="478" spans="7:21" ht="18" customHeight="1">
      <c r="G478" s="383"/>
      <c r="H478" s="383"/>
      <c r="I478" s="383"/>
      <c r="J478" s="383"/>
      <c r="K478" s="383"/>
      <c r="L478" s="383"/>
      <c r="M478" s="383"/>
      <c r="N478" s="383"/>
      <c r="O478" s="383"/>
      <c r="P478" s="383"/>
      <c r="Q478" s="383"/>
      <c r="R478" s="383"/>
      <c r="S478" s="383"/>
      <c r="T478" s="383"/>
      <c r="U478" s="383"/>
    </row>
    <row r="479" spans="7:21" ht="18" customHeight="1">
      <c r="G479" s="383"/>
      <c r="H479" s="383"/>
      <c r="I479" s="383"/>
      <c r="J479" s="383"/>
      <c r="K479" s="383"/>
      <c r="L479" s="383"/>
      <c r="M479" s="383"/>
      <c r="N479" s="383"/>
      <c r="O479" s="383"/>
      <c r="P479" s="383"/>
      <c r="Q479" s="383"/>
      <c r="R479" s="383"/>
      <c r="S479" s="383"/>
      <c r="T479" s="383"/>
      <c r="U479" s="383"/>
    </row>
    <row r="480" spans="7:21" ht="18" customHeight="1">
      <c r="G480" s="383"/>
      <c r="H480" s="383"/>
      <c r="I480" s="383"/>
      <c r="J480" s="383"/>
      <c r="K480" s="383"/>
      <c r="L480" s="383"/>
      <c r="M480" s="383"/>
      <c r="N480" s="383"/>
      <c r="O480" s="383"/>
      <c r="P480" s="383"/>
      <c r="Q480" s="383"/>
      <c r="R480" s="383"/>
      <c r="S480" s="383"/>
      <c r="T480" s="383"/>
      <c r="U480" s="383"/>
    </row>
    <row r="481" spans="7:21" ht="18" customHeight="1">
      <c r="G481" s="383"/>
      <c r="H481" s="383"/>
      <c r="I481" s="383"/>
      <c r="J481" s="383"/>
      <c r="K481" s="383"/>
      <c r="L481" s="383"/>
      <c r="M481" s="383"/>
      <c r="N481" s="383"/>
      <c r="O481" s="383"/>
      <c r="P481" s="383"/>
      <c r="Q481" s="383"/>
      <c r="R481" s="383"/>
      <c r="S481" s="383"/>
      <c r="T481" s="383"/>
      <c r="U481" s="383"/>
    </row>
    <row r="482" spans="7:21" ht="18" customHeight="1">
      <c r="G482" s="383"/>
      <c r="H482" s="383"/>
      <c r="I482" s="383"/>
      <c r="J482" s="383"/>
      <c r="K482" s="383"/>
      <c r="L482" s="383"/>
      <c r="M482" s="383"/>
      <c r="N482" s="383"/>
      <c r="O482" s="383"/>
      <c r="P482" s="383"/>
      <c r="Q482" s="383"/>
      <c r="R482" s="383"/>
      <c r="S482" s="383"/>
      <c r="T482" s="383"/>
      <c r="U482" s="383"/>
    </row>
    <row r="483" spans="7:21" ht="18" customHeight="1">
      <c r="G483" s="383"/>
      <c r="H483" s="383"/>
      <c r="I483" s="383"/>
      <c r="J483" s="383"/>
      <c r="K483" s="383"/>
      <c r="L483" s="383"/>
      <c r="M483" s="383"/>
      <c r="N483" s="383"/>
      <c r="O483" s="383"/>
      <c r="P483" s="383"/>
      <c r="Q483" s="383"/>
      <c r="R483" s="383"/>
      <c r="S483" s="383"/>
      <c r="T483" s="383"/>
      <c r="U483" s="383"/>
    </row>
    <row r="484" spans="7:21" ht="18" customHeight="1">
      <c r="G484" s="383"/>
      <c r="H484" s="383"/>
      <c r="I484" s="383"/>
      <c r="J484" s="383"/>
      <c r="K484" s="383"/>
      <c r="L484" s="383"/>
      <c r="M484" s="383"/>
      <c r="N484" s="383"/>
      <c r="O484" s="383"/>
      <c r="P484" s="383"/>
      <c r="Q484" s="383"/>
      <c r="R484" s="383"/>
      <c r="S484" s="383"/>
      <c r="T484" s="383"/>
      <c r="U484" s="383"/>
    </row>
    <row r="485" spans="7:21" ht="18" customHeight="1">
      <c r="G485" s="383"/>
      <c r="H485" s="383"/>
      <c r="I485" s="383"/>
      <c r="J485" s="383"/>
      <c r="K485" s="383"/>
      <c r="L485" s="383"/>
      <c r="M485" s="383"/>
      <c r="N485" s="383"/>
      <c r="O485" s="383"/>
      <c r="P485" s="383"/>
      <c r="Q485" s="383"/>
      <c r="R485" s="383"/>
      <c r="S485" s="383"/>
      <c r="T485" s="383"/>
      <c r="U485" s="383"/>
    </row>
    <row r="486" spans="7:21" ht="18" customHeight="1">
      <c r="G486" s="383"/>
      <c r="H486" s="383"/>
      <c r="I486" s="383"/>
      <c r="J486" s="383"/>
      <c r="K486" s="383"/>
      <c r="L486" s="383"/>
      <c r="M486" s="383"/>
      <c r="N486" s="383"/>
      <c r="O486" s="383"/>
      <c r="P486" s="383"/>
      <c r="Q486" s="383"/>
      <c r="R486" s="383"/>
      <c r="S486" s="383"/>
      <c r="T486" s="383"/>
      <c r="U486" s="383"/>
    </row>
    <row r="487" spans="7:21" ht="18" customHeight="1">
      <c r="G487" s="383"/>
      <c r="H487" s="383"/>
      <c r="I487" s="383"/>
      <c r="J487" s="383"/>
      <c r="K487" s="383"/>
      <c r="L487" s="383"/>
      <c r="M487" s="383"/>
      <c r="N487" s="383"/>
      <c r="O487" s="383"/>
      <c r="P487" s="383"/>
      <c r="Q487" s="383"/>
      <c r="R487" s="383"/>
      <c r="S487" s="383"/>
      <c r="T487" s="383"/>
      <c r="U487" s="383"/>
    </row>
    <row r="488" spans="7:21" ht="18" customHeight="1">
      <c r="G488" s="383"/>
      <c r="H488" s="383"/>
      <c r="I488" s="383"/>
      <c r="J488" s="383"/>
      <c r="K488" s="383"/>
      <c r="L488" s="383"/>
      <c r="M488" s="383"/>
      <c r="N488" s="383"/>
      <c r="O488" s="383"/>
      <c r="P488" s="383"/>
      <c r="Q488" s="383"/>
      <c r="R488" s="383"/>
      <c r="S488" s="383"/>
      <c r="T488" s="383"/>
      <c r="U488" s="383"/>
    </row>
    <row r="489" spans="7:21" ht="18" customHeight="1">
      <c r="G489" s="383"/>
      <c r="H489" s="383"/>
      <c r="I489" s="383"/>
      <c r="J489" s="383"/>
      <c r="K489" s="383"/>
      <c r="L489" s="383"/>
      <c r="M489" s="383"/>
      <c r="N489" s="383"/>
      <c r="O489" s="383"/>
      <c r="P489" s="383"/>
      <c r="Q489" s="383"/>
      <c r="R489" s="383"/>
      <c r="S489" s="383"/>
      <c r="T489" s="383"/>
      <c r="U489" s="383"/>
    </row>
    <row r="490" spans="7:21" ht="18" customHeight="1">
      <c r="G490" s="383"/>
      <c r="H490" s="383"/>
      <c r="I490" s="383"/>
      <c r="J490" s="383"/>
      <c r="K490" s="383"/>
      <c r="L490" s="383"/>
      <c r="M490" s="383"/>
      <c r="N490" s="383"/>
      <c r="O490" s="383"/>
      <c r="P490" s="383"/>
      <c r="Q490" s="383"/>
      <c r="R490" s="383"/>
      <c r="S490" s="383"/>
      <c r="T490" s="383"/>
      <c r="U490" s="383"/>
    </row>
    <row r="491" spans="7:21" ht="18" customHeight="1">
      <c r="G491" s="383"/>
      <c r="H491" s="383"/>
      <c r="I491" s="383"/>
      <c r="J491" s="383"/>
      <c r="K491" s="383"/>
      <c r="L491" s="383"/>
      <c r="M491" s="383"/>
      <c r="N491" s="383"/>
      <c r="O491" s="383"/>
      <c r="P491" s="383"/>
      <c r="Q491" s="383"/>
      <c r="R491" s="383"/>
      <c r="S491" s="383"/>
      <c r="T491" s="383"/>
      <c r="U491" s="383"/>
    </row>
    <row r="492" spans="7:21" ht="18" customHeight="1">
      <c r="G492" s="383"/>
      <c r="H492" s="383"/>
      <c r="I492" s="383"/>
      <c r="J492" s="383"/>
      <c r="K492" s="383"/>
      <c r="L492" s="383"/>
      <c r="M492" s="383"/>
      <c r="N492" s="383"/>
      <c r="O492" s="383"/>
      <c r="P492" s="383"/>
      <c r="Q492" s="383"/>
      <c r="R492" s="383"/>
      <c r="S492" s="383"/>
      <c r="T492" s="383"/>
      <c r="U492" s="383"/>
    </row>
    <row r="493" spans="7:21" ht="18" customHeight="1">
      <c r="G493" s="383"/>
      <c r="H493" s="383"/>
      <c r="I493" s="383"/>
      <c r="J493" s="383"/>
      <c r="K493" s="383"/>
      <c r="L493" s="383"/>
      <c r="M493" s="383"/>
      <c r="N493" s="383"/>
      <c r="O493" s="383"/>
      <c r="P493" s="383"/>
      <c r="Q493" s="383"/>
      <c r="R493" s="383"/>
      <c r="S493" s="383"/>
      <c r="T493" s="383"/>
      <c r="U493" s="383"/>
    </row>
    <row r="494" spans="7:21" ht="18" customHeight="1">
      <c r="G494" s="383"/>
      <c r="H494" s="383"/>
      <c r="I494" s="383"/>
      <c r="J494" s="383"/>
      <c r="K494" s="383"/>
      <c r="L494" s="383"/>
      <c r="M494" s="383"/>
      <c r="N494" s="383"/>
      <c r="O494" s="383"/>
      <c r="P494" s="383"/>
      <c r="Q494" s="383"/>
      <c r="R494" s="383"/>
      <c r="S494" s="383"/>
      <c r="T494" s="383"/>
      <c r="U494" s="383"/>
    </row>
    <row r="495" spans="7:21" ht="18" customHeight="1">
      <c r="G495" s="383"/>
      <c r="H495" s="383"/>
      <c r="I495" s="383"/>
      <c r="J495" s="383"/>
      <c r="K495" s="383"/>
      <c r="L495" s="383"/>
      <c r="M495" s="383"/>
      <c r="N495" s="383"/>
      <c r="O495" s="383"/>
      <c r="P495" s="383"/>
      <c r="Q495" s="383"/>
      <c r="R495" s="383"/>
      <c r="S495" s="383"/>
      <c r="T495" s="383"/>
      <c r="U495" s="383"/>
    </row>
    <row r="496" spans="7:21" ht="18" customHeight="1">
      <c r="G496" s="383"/>
      <c r="H496" s="383"/>
      <c r="I496" s="383"/>
      <c r="J496" s="383"/>
      <c r="K496" s="383"/>
      <c r="L496" s="383"/>
      <c r="M496" s="383"/>
      <c r="N496" s="383"/>
      <c r="O496" s="383"/>
      <c r="P496" s="383"/>
      <c r="Q496" s="383"/>
      <c r="R496" s="383"/>
      <c r="S496" s="383"/>
      <c r="T496" s="383"/>
      <c r="U496" s="383"/>
    </row>
    <row r="497" spans="7:21" ht="18" customHeight="1">
      <c r="G497" s="383"/>
      <c r="H497" s="383"/>
      <c r="I497" s="383"/>
      <c r="J497" s="383"/>
      <c r="K497" s="383"/>
      <c r="L497" s="383"/>
      <c r="M497" s="383"/>
      <c r="N497" s="383"/>
      <c r="O497" s="383"/>
      <c r="P497" s="383"/>
      <c r="Q497" s="383"/>
      <c r="R497" s="383"/>
      <c r="S497" s="383"/>
      <c r="T497" s="383"/>
      <c r="U497" s="383"/>
    </row>
    <row r="498" spans="7:21" ht="18" customHeight="1">
      <c r="G498" s="383"/>
      <c r="H498" s="383"/>
      <c r="I498" s="383"/>
      <c r="J498" s="383"/>
      <c r="K498" s="383"/>
      <c r="L498" s="383"/>
      <c r="M498" s="383"/>
      <c r="N498" s="383"/>
      <c r="O498" s="383"/>
      <c r="P498" s="383"/>
      <c r="Q498" s="383"/>
      <c r="R498" s="383"/>
      <c r="S498" s="383"/>
      <c r="T498" s="383"/>
      <c r="U498" s="383"/>
    </row>
    <row r="499" spans="7:21" ht="18" customHeight="1">
      <c r="G499" s="383"/>
      <c r="H499" s="383"/>
      <c r="I499" s="383"/>
      <c r="J499" s="383"/>
      <c r="K499" s="383"/>
      <c r="L499" s="383"/>
      <c r="M499" s="383"/>
      <c r="N499" s="383"/>
      <c r="O499" s="383"/>
      <c r="P499" s="383"/>
      <c r="Q499" s="383"/>
      <c r="R499" s="383"/>
      <c r="S499" s="383"/>
      <c r="T499" s="383"/>
      <c r="U499" s="383"/>
    </row>
    <row r="500" spans="7:21" ht="18" customHeight="1">
      <c r="G500" s="383"/>
      <c r="H500" s="383"/>
      <c r="I500" s="383"/>
      <c r="J500" s="383"/>
      <c r="K500" s="383"/>
      <c r="L500" s="383"/>
      <c r="M500" s="383"/>
      <c r="N500" s="383"/>
      <c r="O500" s="383"/>
      <c r="P500" s="383"/>
      <c r="Q500" s="383"/>
      <c r="R500" s="383"/>
      <c r="S500" s="383"/>
      <c r="T500" s="383"/>
      <c r="U500" s="383"/>
    </row>
    <row r="501" spans="7:21" ht="18" customHeight="1">
      <c r="G501" s="383"/>
      <c r="H501" s="383"/>
      <c r="I501" s="383"/>
      <c r="J501" s="383"/>
      <c r="K501" s="383"/>
      <c r="L501" s="383"/>
      <c r="M501" s="383"/>
      <c r="N501" s="383"/>
      <c r="O501" s="383"/>
      <c r="P501" s="383"/>
      <c r="Q501" s="383"/>
      <c r="R501" s="383"/>
      <c r="S501" s="383"/>
      <c r="T501" s="383"/>
      <c r="U501" s="383"/>
    </row>
    <row r="502" spans="7:21" ht="18" customHeight="1">
      <c r="G502" s="383"/>
      <c r="H502" s="383"/>
      <c r="I502" s="383"/>
      <c r="J502" s="383"/>
      <c r="K502" s="383"/>
      <c r="L502" s="383"/>
      <c r="M502" s="383"/>
      <c r="N502" s="383"/>
      <c r="O502" s="383"/>
      <c r="P502" s="383"/>
      <c r="Q502" s="383"/>
      <c r="R502" s="383"/>
      <c r="S502" s="383"/>
      <c r="T502" s="383"/>
      <c r="U502" s="383"/>
    </row>
    <row r="503" spans="7:21" ht="18" customHeight="1">
      <c r="G503" s="383"/>
      <c r="H503" s="383"/>
      <c r="I503" s="383"/>
      <c r="J503" s="383"/>
      <c r="K503" s="383"/>
      <c r="L503" s="383"/>
      <c r="M503" s="383"/>
      <c r="N503" s="383"/>
      <c r="O503" s="383"/>
      <c r="P503" s="383"/>
      <c r="Q503" s="383"/>
      <c r="R503" s="383"/>
      <c r="S503" s="383"/>
      <c r="T503" s="383"/>
      <c r="U503" s="383"/>
    </row>
    <row r="504" spans="7:21" ht="18" customHeight="1">
      <c r="G504" s="383"/>
      <c r="H504" s="383"/>
      <c r="I504" s="383"/>
      <c r="J504" s="383"/>
      <c r="K504" s="383"/>
      <c r="L504" s="383"/>
      <c r="M504" s="383"/>
      <c r="N504" s="383"/>
      <c r="O504" s="383"/>
      <c r="P504" s="383"/>
      <c r="Q504" s="383"/>
      <c r="R504" s="383"/>
      <c r="S504" s="383"/>
      <c r="T504" s="383"/>
      <c r="U504" s="383"/>
    </row>
    <row r="505" spans="7:21" ht="18" customHeight="1">
      <c r="G505" s="383"/>
      <c r="H505" s="383"/>
      <c r="I505" s="383"/>
      <c r="J505" s="383"/>
      <c r="K505" s="383"/>
      <c r="L505" s="383"/>
      <c r="M505" s="383"/>
      <c r="N505" s="383"/>
      <c r="O505" s="383"/>
      <c r="P505" s="383"/>
      <c r="Q505" s="383"/>
      <c r="R505" s="383"/>
      <c r="S505" s="383"/>
      <c r="T505" s="383"/>
      <c r="U505" s="383"/>
    </row>
    <row r="506" spans="7:21" ht="18" customHeight="1">
      <c r="G506" s="383"/>
      <c r="H506" s="383"/>
      <c r="I506" s="383"/>
      <c r="J506" s="383"/>
      <c r="K506" s="383"/>
      <c r="L506" s="383"/>
      <c r="M506" s="383"/>
      <c r="N506" s="383"/>
      <c r="O506" s="383"/>
      <c r="P506" s="383"/>
      <c r="Q506" s="383"/>
      <c r="R506" s="383"/>
      <c r="S506" s="383"/>
      <c r="T506" s="383"/>
      <c r="U506" s="383"/>
    </row>
    <row r="507" spans="7:21" ht="18" customHeight="1">
      <c r="G507" s="383"/>
      <c r="H507" s="383"/>
      <c r="I507" s="383"/>
      <c r="J507" s="383"/>
      <c r="K507" s="383"/>
      <c r="L507" s="383"/>
      <c r="M507" s="383"/>
      <c r="N507" s="383"/>
      <c r="O507" s="383"/>
      <c r="P507" s="383"/>
      <c r="Q507" s="383"/>
      <c r="R507" s="383"/>
      <c r="S507" s="383"/>
      <c r="T507" s="383"/>
      <c r="U507" s="383"/>
    </row>
    <row r="508" spans="7:21" ht="18" customHeight="1">
      <c r="G508" s="383"/>
      <c r="H508" s="383"/>
      <c r="I508" s="383"/>
      <c r="J508" s="383"/>
      <c r="K508" s="383"/>
      <c r="L508" s="383"/>
      <c r="M508" s="383"/>
      <c r="N508" s="383"/>
      <c r="O508" s="383"/>
      <c r="P508" s="383"/>
      <c r="Q508" s="383"/>
      <c r="R508" s="383"/>
      <c r="S508" s="383"/>
      <c r="T508" s="383"/>
      <c r="U508" s="383"/>
    </row>
    <row r="509" spans="7:21" ht="18" customHeight="1">
      <c r="G509" s="383"/>
      <c r="H509" s="383"/>
      <c r="I509" s="383"/>
      <c r="J509" s="383"/>
      <c r="K509" s="383"/>
      <c r="L509" s="383"/>
      <c r="M509" s="383"/>
      <c r="N509" s="383"/>
      <c r="O509" s="383"/>
      <c r="P509" s="383"/>
      <c r="Q509" s="383"/>
      <c r="R509" s="383"/>
      <c r="S509" s="383"/>
      <c r="T509" s="383"/>
      <c r="U509" s="383"/>
    </row>
    <row r="510" spans="7:21" ht="18" customHeight="1">
      <c r="G510" s="383"/>
      <c r="H510" s="383"/>
      <c r="I510" s="383"/>
      <c r="J510" s="383"/>
      <c r="K510" s="383"/>
      <c r="L510" s="383"/>
      <c r="M510" s="383"/>
      <c r="N510" s="383"/>
      <c r="O510" s="383"/>
      <c r="P510" s="383"/>
      <c r="Q510" s="383"/>
      <c r="R510" s="383"/>
      <c r="S510" s="383"/>
      <c r="T510" s="383"/>
      <c r="U510" s="383"/>
    </row>
    <row r="511" spans="7:21" ht="18" customHeight="1">
      <c r="G511" s="383"/>
      <c r="H511" s="383"/>
      <c r="I511" s="383"/>
      <c r="J511" s="383"/>
      <c r="K511" s="383"/>
      <c r="L511" s="383"/>
      <c r="M511" s="383"/>
      <c r="N511" s="383"/>
      <c r="O511" s="383"/>
      <c r="P511" s="383"/>
      <c r="Q511" s="383"/>
      <c r="R511" s="383"/>
      <c r="S511" s="383"/>
      <c r="T511" s="383"/>
      <c r="U511" s="383"/>
    </row>
    <row r="512" spans="7:21" ht="18" customHeight="1">
      <c r="G512" s="383"/>
      <c r="H512" s="383"/>
      <c r="I512" s="383"/>
      <c r="J512" s="383"/>
      <c r="K512" s="383"/>
      <c r="L512" s="383"/>
      <c r="M512" s="383"/>
      <c r="N512" s="383"/>
      <c r="O512" s="383"/>
      <c r="P512" s="383"/>
      <c r="Q512" s="383"/>
      <c r="R512" s="383"/>
      <c r="S512" s="383"/>
      <c r="T512" s="383"/>
      <c r="U512" s="383"/>
    </row>
    <row r="513" spans="7:21" ht="18" customHeight="1">
      <c r="G513" s="383"/>
      <c r="H513" s="383"/>
      <c r="I513" s="383"/>
      <c r="J513" s="383"/>
      <c r="K513" s="383"/>
      <c r="L513" s="383"/>
      <c r="M513" s="383"/>
      <c r="N513" s="383"/>
      <c r="O513" s="383"/>
      <c r="P513" s="383"/>
      <c r="Q513" s="383"/>
      <c r="R513" s="383"/>
      <c r="S513" s="383"/>
      <c r="T513" s="383"/>
      <c r="U513" s="383"/>
    </row>
    <row r="514" spans="7:21" ht="18" customHeight="1">
      <c r="G514" s="383"/>
      <c r="H514" s="383"/>
      <c r="I514" s="383"/>
      <c r="J514" s="383"/>
      <c r="K514" s="383"/>
      <c r="L514" s="383"/>
      <c r="M514" s="383"/>
      <c r="N514" s="383"/>
      <c r="O514" s="383"/>
      <c r="P514" s="383"/>
      <c r="Q514" s="383"/>
      <c r="R514" s="383"/>
      <c r="S514" s="383"/>
      <c r="T514" s="383"/>
      <c r="U514" s="383"/>
    </row>
    <row r="515" spans="7:21" ht="18" customHeight="1">
      <c r="G515" s="383"/>
      <c r="H515" s="383"/>
      <c r="I515" s="383"/>
      <c r="J515" s="383"/>
      <c r="K515" s="383"/>
      <c r="L515" s="383"/>
      <c r="M515" s="383"/>
      <c r="N515" s="383"/>
      <c r="O515" s="383"/>
      <c r="P515" s="383"/>
      <c r="Q515" s="383"/>
      <c r="R515" s="383"/>
      <c r="S515" s="383"/>
      <c r="T515" s="383"/>
      <c r="U515" s="383"/>
    </row>
    <row r="516" spans="7:21" ht="18" customHeight="1">
      <c r="G516" s="383"/>
      <c r="H516" s="383"/>
      <c r="I516" s="383"/>
      <c r="J516" s="383"/>
      <c r="K516" s="383"/>
      <c r="L516" s="383"/>
      <c r="M516" s="383"/>
      <c r="N516" s="383"/>
      <c r="O516" s="383"/>
      <c r="P516" s="383"/>
      <c r="Q516" s="383"/>
      <c r="R516" s="383"/>
      <c r="S516" s="383"/>
      <c r="T516" s="383"/>
      <c r="U516" s="383"/>
    </row>
    <row r="517" spans="7:21" ht="18" customHeight="1">
      <c r="G517" s="383"/>
      <c r="H517" s="383"/>
      <c r="I517" s="383"/>
      <c r="J517" s="383"/>
      <c r="K517" s="383"/>
      <c r="L517" s="383"/>
      <c r="M517" s="383"/>
      <c r="N517" s="383"/>
      <c r="O517" s="383"/>
      <c r="P517" s="383"/>
      <c r="Q517" s="383"/>
      <c r="R517" s="383"/>
      <c r="S517" s="383"/>
      <c r="T517" s="383"/>
      <c r="U517" s="383"/>
    </row>
    <row r="518" spans="7:21" ht="18" customHeight="1">
      <c r="G518" s="383"/>
      <c r="H518" s="383"/>
      <c r="I518" s="383"/>
      <c r="J518" s="383"/>
      <c r="K518" s="383"/>
      <c r="L518" s="383"/>
      <c r="M518" s="383"/>
      <c r="N518" s="383"/>
      <c r="O518" s="383"/>
      <c r="P518" s="383"/>
      <c r="Q518" s="383"/>
      <c r="R518" s="383"/>
      <c r="S518" s="383"/>
      <c r="T518" s="383"/>
      <c r="U518" s="383"/>
    </row>
    <row r="519" spans="7:21" ht="18" customHeight="1">
      <c r="G519" s="383"/>
      <c r="H519" s="383"/>
      <c r="I519" s="383"/>
      <c r="J519" s="383"/>
      <c r="K519" s="383"/>
      <c r="L519" s="383"/>
      <c r="M519" s="383"/>
      <c r="N519" s="383"/>
      <c r="O519" s="383"/>
      <c r="P519" s="383"/>
      <c r="Q519" s="383"/>
      <c r="R519" s="383"/>
      <c r="S519" s="383"/>
      <c r="T519" s="383"/>
      <c r="U519" s="383"/>
    </row>
    <row r="520" spans="7:21" ht="18" customHeight="1">
      <c r="G520" s="383"/>
      <c r="H520" s="383"/>
      <c r="I520" s="383"/>
      <c r="J520" s="383"/>
      <c r="K520" s="383"/>
      <c r="L520" s="383"/>
      <c r="M520" s="383"/>
      <c r="N520" s="383"/>
      <c r="O520" s="383"/>
      <c r="P520" s="383"/>
      <c r="Q520" s="383"/>
      <c r="R520" s="383"/>
      <c r="S520" s="383"/>
      <c r="T520" s="383"/>
      <c r="U520" s="383"/>
    </row>
    <row r="521" spans="7:21" ht="18" customHeight="1">
      <c r="G521" s="383"/>
      <c r="H521" s="383"/>
      <c r="I521" s="383"/>
      <c r="J521" s="383"/>
      <c r="K521" s="383"/>
      <c r="L521" s="383"/>
      <c r="M521" s="383"/>
      <c r="N521" s="383"/>
      <c r="O521" s="383"/>
      <c r="P521" s="383"/>
      <c r="Q521" s="383"/>
      <c r="R521" s="383"/>
      <c r="S521" s="383"/>
      <c r="T521" s="383"/>
      <c r="U521" s="383"/>
    </row>
    <row r="522" spans="7:21" ht="18" customHeight="1">
      <c r="G522" s="383"/>
      <c r="H522" s="383"/>
      <c r="I522" s="383"/>
      <c r="J522" s="383"/>
      <c r="K522" s="383"/>
      <c r="L522" s="383"/>
      <c r="M522" s="383"/>
      <c r="N522" s="383"/>
      <c r="O522" s="383"/>
      <c r="P522" s="383"/>
      <c r="Q522" s="383"/>
      <c r="R522" s="383"/>
      <c r="S522" s="383"/>
      <c r="T522" s="383"/>
      <c r="U522" s="383"/>
    </row>
    <row r="523" spans="7:21" ht="18" customHeight="1">
      <c r="G523" s="383"/>
      <c r="H523" s="383"/>
      <c r="I523" s="383"/>
      <c r="J523" s="383"/>
      <c r="K523" s="383"/>
      <c r="L523" s="383"/>
      <c r="M523" s="383"/>
      <c r="N523" s="383"/>
      <c r="O523" s="383"/>
      <c r="P523" s="383"/>
      <c r="Q523" s="383"/>
      <c r="R523" s="383"/>
      <c r="S523" s="383"/>
      <c r="T523" s="383"/>
      <c r="U523" s="383"/>
    </row>
    <row r="524" spans="7:21" ht="18" customHeight="1">
      <c r="G524" s="383"/>
      <c r="H524" s="383"/>
      <c r="I524" s="383"/>
      <c r="J524" s="383"/>
      <c r="K524" s="383"/>
      <c r="L524" s="383"/>
      <c r="M524" s="383"/>
      <c r="N524" s="383"/>
      <c r="O524" s="383"/>
      <c r="P524" s="383"/>
      <c r="Q524" s="383"/>
      <c r="R524" s="383"/>
      <c r="S524" s="383"/>
      <c r="T524" s="383"/>
      <c r="U524" s="383"/>
    </row>
    <row r="525" spans="7:21" ht="18" customHeight="1">
      <c r="G525" s="383"/>
      <c r="H525" s="383"/>
      <c r="I525" s="383"/>
      <c r="J525" s="383"/>
      <c r="K525" s="383"/>
      <c r="L525" s="383"/>
      <c r="M525" s="383"/>
      <c r="N525" s="383"/>
      <c r="O525" s="383"/>
      <c r="P525" s="383"/>
      <c r="Q525" s="383"/>
      <c r="R525" s="383"/>
      <c r="S525" s="383"/>
      <c r="T525" s="383"/>
      <c r="U525" s="383"/>
    </row>
    <row r="526" spans="7:21" ht="18" customHeight="1">
      <c r="G526" s="383"/>
      <c r="H526" s="383"/>
      <c r="I526" s="383"/>
      <c r="J526" s="383"/>
      <c r="K526" s="383"/>
      <c r="L526" s="383"/>
      <c r="M526" s="383"/>
      <c r="N526" s="383"/>
      <c r="O526" s="383"/>
      <c r="P526" s="383"/>
      <c r="Q526" s="383"/>
      <c r="R526" s="383"/>
      <c r="S526" s="383"/>
      <c r="T526" s="383"/>
      <c r="U526" s="383"/>
    </row>
    <row r="527" spans="7:21" ht="18" customHeight="1">
      <c r="G527" s="383"/>
      <c r="H527" s="383"/>
      <c r="I527" s="383"/>
      <c r="J527" s="383"/>
      <c r="K527" s="383"/>
      <c r="L527" s="383"/>
      <c r="M527" s="383"/>
      <c r="N527" s="383"/>
      <c r="O527" s="383"/>
      <c r="P527" s="383"/>
      <c r="Q527" s="383"/>
      <c r="R527" s="383"/>
      <c r="S527" s="383"/>
      <c r="T527" s="383"/>
      <c r="U527" s="383"/>
    </row>
    <row r="528" spans="7:21" ht="18" customHeight="1">
      <c r="G528" s="383"/>
      <c r="H528" s="383"/>
      <c r="I528" s="383"/>
      <c r="J528" s="383"/>
      <c r="K528" s="383"/>
      <c r="L528" s="383"/>
      <c r="M528" s="383"/>
      <c r="N528" s="383"/>
      <c r="O528" s="383"/>
      <c r="P528" s="383"/>
      <c r="Q528" s="383"/>
      <c r="R528" s="383"/>
      <c r="S528" s="383"/>
      <c r="T528" s="383"/>
      <c r="U528" s="383"/>
    </row>
    <row r="529" spans="7:21" ht="18" customHeight="1">
      <c r="G529" s="383"/>
      <c r="H529" s="383"/>
      <c r="I529" s="383"/>
      <c r="J529" s="383"/>
      <c r="K529" s="383"/>
      <c r="L529" s="383"/>
      <c r="M529" s="383"/>
      <c r="N529" s="383"/>
      <c r="O529" s="383"/>
      <c r="P529" s="383"/>
      <c r="Q529" s="383"/>
      <c r="R529" s="383"/>
      <c r="S529" s="383"/>
      <c r="T529" s="383"/>
      <c r="U529" s="383"/>
    </row>
  </sheetData>
  <sheetProtection/>
  <mergeCells count="16">
    <mergeCell ref="C3:D3"/>
    <mergeCell ref="N2:P2"/>
    <mergeCell ref="Q3:Q4"/>
    <mergeCell ref="R3:S3"/>
    <mergeCell ref="T3:U3"/>
    <mergeCell ref="H3:I3"/>
    <mergeCell ref="A1:U1"/>
    <mergeCell ref="A48:B48"/>
    <mergeCell ref="L3:L4"/>
    <mergeCell ref="M3:N3"/>
    <mergeCell ref="O3:P3"/>
    <mergeCell ref="A3:A4"/>
    <mergeCell ref="J3:K3"/>
    <mergeCell ref="B3:B4"/>
    <mergeCell ref="E3:F3"/>
    <mergeCell ref="G3:G4"/>
  </mergeCells>
  <printOptions horizontalCentered="1"/>
  <pageMargins left="0.5905511811023623" right="0.5905511811023623" top="0.7874015748031497" bottom="0.7874015748031497" header="0.15748031496062992" footer="0.15748031496062992"/>
  <pageSetup horizontalDpi="300" verticalDpi="300" orientation="portrait" paperSize="9" scale="80" r:id="rId1"/>
  <rowBreaks count="1" manualBreakCount="1">
    <brk id="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zoomScaleSheetLayoutView="75" zoomScalePageLayoutView="0" workbookViewId="0" topLeftCell="U1">
      <pane ySplit="4" topLeftCell="A5" activePane="bottomLeft" state="frozen"/>
      <selection pane="topLeft" activeCell="I1" sqref="I1"/>
      <selection pane="bottomLeft" activeCell="S1" sqref="S1:AA1"/>
    </sheetView>
  </sheetViews>
  <sheetFormatPr defaultColWidth="9.00390625" defaultRowHeight="13.5"/>
  <cols>
    <col min="1" max="1" width="4.375" style="3" customWidth="1"/>
    <col min="2" max="2" width="12.875" style="3" customWidth="1"/>
    <col min="3" max="3" width="9.50390625" style="3" customWidth="1"/>
    <col min="4" max="4" width="9.625" style="3" customWidth="1"/>
    <col min="5" max="7" width="9.125" style="3" customWidth="1"/>
    <col min="8" max="9" width="11.75390625" style="3" customWidth="1"/>
    <col min="10" max="10" width="4.375" style="3" customWidth="1"/>
    <col min="11" max="11" width="12.75390625" style="3" customWidth="1"/>
    <col min="12" max="12" width="9.50390625" style="3" customWidth="1"/>
    <col min="13" max="16" width="9.125" style="3" customWidth="1"/>
    <col min="17" max="18" width="11.75390625" style="3" customWidth="1"/>
    <col min="19" max="19" width="4.375" style="3" customWidth="1"/>
    <col min="20" max="20" width="12.75390625" style="3" customWidth="1"/>
    <col min="21" max="21" width="9.50390625" style="3" customWidth="1"/>
    <col min="22" max="22" width="9.625" style="3" customWidth="1"/>
    <col min="23" max="25" width="9.125" style="3" customWidth="1"/>
    <col min="26" max="27" width="11.75390625" style="3" customWidth="1"/>
    <col min="28" max="28" width="4.375" style="3" customWidth="1"/>
    <col min="29" max="29" width="12.75390625" style="3" customWidth="1"/>
    <col min="30" max="30" width="9.50390625" style="3" customWidth="1"/>
    <col min="31" max="31" width="9.625" style="3" customWidth="1"/>
    <col min="32" max="34" width="9.125" style="3" customWidth="1"/>
    <col min="35" max="36" width="11.75390625" style="3" customWidth="1"/>
    <col min="37" max="16384" width="9.00390625" style="3" customWidth="1"/>
  </cols>
  <sheetData>
    <row r="1" spans="1:36" s="1" customFormat="1" ht="25.5" customHeight="1">
      <c r="A1" s="653" t="s">
        <v>225</v>
      </c>
      <c r="B1" s="653"/>
      <c r="C1" s="653"/>
      <c r="D1" s="653"/>
      <c r="E1" s="653"/>
      <c r="F1" s="653"/>
      <c r="G1" s="653"/>
      <c r="H1" s="653"/>
      <c r="I1" s="653"/>
      <c r="J1" s="654" t="s">
        <v>344</v>
      </c>
      <c r="K1" s="654"/>
      <c r="L1" s="654"/>
      <c r="M1" s="654"/>
      <c r="N1" s="654"/>
      <c r="O1" s="654"/>
      <c r="P1" s="654"/>
      <c r="Q1" s="654"/>
      <c r="R1" s="654"/>
      <c r="S1" s="653" t="s">
        <v>226</v>
      </c>
      <c r="T1" s="653"/>
      <c r="U1" s="653"/>
      <c r="V1" s="653"/>
      <c r="W1" s="653"/>
      <c r="X1" s="653"/>
      <c r="Y1" s="653"/>
      <c r="Z1" s="653"/>
      <c r="AA1" s="653"/>
      <c r="AB1" s="654" t="s">
        <v>227</v>
      </c>
      <c r="AC1" s="654"/>
      <c r="AD1" s="654"/>
      <c r="AE1" s="654"/>
      <c r="AF1" s="654"/>
      <c r="AG1" s="654"/>
      <c r="AH1" s="654"/>
      <c r="AI1" s="654"/>
      <c r="AJ1" s="654"/>
    </row>
    <row r="2" spans="1:36" s="2" customFormat="1" ht="18" customHeight="1">
      <c r="A2" s="2" t="s">
        <v>228</v>
      </c>
      <c r="R2" s="345" t="s">
        <v>709</v>
      </c>
      <c r="S2" s="2" t="s">
        <v>228</v>
      </c>
      <c r="AJ2" s="345" t="s">
        <v>709</v>
      </c>
    </row>
    <row r="3" spans="1:36" ht="13.5" customHeight="1">
      <c r="A3" s="655" t="s">
        <v>229</v>
      </c>
      <c r="B3" s="656"/>
      <c r="C3" s="657" t="s">
        <v>230</v>
      </c>
      <c r="D3" s="656" t="s">
        <v>505</v>
      </c>
      <c r="E3" s="656" t="s">
        <v>231</v>
      </c>
      <c r="F3" s="656"/>
      <c r="G3" s="656"/>
      <c r="H3" s="659" t="s">
        <v>232</v>
      </c>
      <c r="I3" s="660" t="s">
        <v>233</v>
      </c>
      <c r="J3" s="655" t="s">
        <v>229</v>
      </c>
      <c r="K3" s="656"/>
      <c r="L3" s="657" t="s">
        <v>230</v>
      </c>
      <c r="M3" s="656" t="s">
        <v>505</v>
      </c>
      <c r="N3" s="656" t="s">
        <v>231</v>
      </c>
      <c r="O3" s="656"/>
      <c r="P3" s="656"/>
      <c r="Q3" s="659" t="s">
        <v>232</v>
      </c>
      <c r="R3" s="660" t="s">
        <v>233</v>
      </c>
      <c r="S3" s="655" t="s">
        <v>229</v>
      </c>
      <c r="T3" s="656"/>
      <c r="U3" s="657" t="s">
        <v>230</v>
      </c>
      <c r="V3" s="656" t="s">
        <v>505</v>
      </c>
      <c r="W3" s="656" t="s">
        <v>231</v>
      </c>
      <c r="X3" s="656"/>
      <c r="Y3" s="656"/>
      <c r="Z3" s="659" t="s">
        <v>232</v>
      </c>
      <c r="AA3" s="660" t="s">
        <v>233</v>
      </c>
      <c r="AB3" s="655" t="s">
        <v>229</v>
      </c>
      <c r="AC3" s="656"/>
      <c r="AD3" s="657" t="s">
        <v>230</v>
      </c>
      <c r="AE3" s="656" t="s">
        <v>505</v>
      </c>
      <c r="AF3" s="656" t="s">
        <v>231</v>
      </c>
      <c r="AG3" s="656"/>
      <c r="AH3" s="656"/>
      <c r="AI3" s="659" t="s">
        <v>232</v>
      </c>
      <c r="AJ3" s="660" t="s">
        <v>233</v>
      </c>
    </row>
    <row r="4" spans="1:36" ht="14.25" customHeight="1">
      <c r="A4" s="655"/>
      <c r="B4" s="656"/>
      <c r="C4" s="658"/>
      <c r="D4" s="656"/>
      <c r="E4" s="44" t="s">
        <v>508</v>
      </c>
      <c r="F4" s="44" t="s">
        <v>506</v>
      </c>
      <c r="G4" s="44" t="s">
        <v>507</v>
      </c>
      <c r="H4" s="656"/>
      <c r="I4" s="661"/>
      <c r="J4" s="655"/>
      <c r="K4" s="656"/>
      <c r="L4" s="658"/>
      <c r="M4" s="656"/>
      <c r="N4" s="44" t="s">
        <v>508</v>
      </c>
      <c r="O4" s="44" t="s">
        <v>506</v>
      </c>
      <c r="P4" s="44" t="s">
        <v>507</v>
      </c>
      <c r="Q4" s="656"/>
      <c r="R4" s="661"/>
      <c r="S4" s="655"/>
      <c r="T4" s="656"/>
      <c r="U4" s="658"/>
      <c r="V4" s="656"/>
      <c r="W4" s="44" t="s">
        <v>508</v>
      </c>
      <c r="X4" s="44" t="s">
        <v>506</v>
      </c>
      <c r="Y4" s="44" t="s">
        <v>507</v>
      </c>
      <c r="Z4" s="656"/>
      <c r="AA4" s="661"/>
      <c r="AB4" s="655"/>
      <c r="AC4" s="656"/>
      <c r="AD4" s="658"/>
      <c r="AE4" s="656"/>
      <c r="AF4" s="44" t="s">
        <v>508</v>
      </c>
      <c r="AG4" s="44" t="s">
        <v>506</v>
      </c>
      <c r="AH4" s="44" t="s">
        <v>507</v>
      </c>
      <c r="AI4" s="656"/>
      <c r="AJ4" s="661"/>
    </row>
    <row r="5" spans="1:36" ht="14.25" customHeight="1">
      <c r="A5" s="649" t="s">
        <v>38</v>
      </c>
      <c r="B5" s="650"/>
      <c r="C5" s="47">
        <f>SUM(C6:C47)</f>
        <v>9.649999999999999</v>
      </c>
      <c r="D5" s="340">
        <f>SUM(D6:D37)+SUM(D38:D47)</f>
        <v>9219</v>
      </c>
      <c r="E5" s="340">
        <f>SUM(E6:E47)</f>
        <v>23979</v>
      </c>
      <c r="F5" s="340">
        <f>SUM(F6:F37)+SUM(F38:F47)</f>
        <v>11561</v>
      </c>
      <c r="G5" s="340">
        <f>SUM(G6:G37)+SUM(G38:G47)</f>
        <v>12418</v>
      </c>
      <c r="H5" s="346">
        <f>D5/C5</f>
        <v>955.336787564767</v>
      </c>
      <c r="I5" s="347">
        <f>E5/C5</f>
        <v>2484.870466321244</v>
      </c>
      <c r="J5" s="643" t="s">
        <v>75</v>
      </c>
      <c r="K5" s="644"/>
      <c r="L5" s="47">
        <f>SUM(L6:L16)</f>
        <v>29.240000000000002</v>
      </c>
      <c r="M5" s="340">
        <f>SUM(M6:M16)</f>
        <v>4697</v>
      </c>
      <c r="N5" s="340">
        <f>SUM(N6:N16)</f>
        <v>14205</v>
      </c>
      <c r="O5" s="340">
        <f>SUM(O6:O16)</f>
        <v>7040</v>
      </c>
      <c r="P5" s="340">
        <f>SUM(P6:P16)</f>
        <v>7165</v>
      </c>
      <c r="Q5" s="340">
        <f aca="true" t="shared" si="0" ref="Q5:Q45">M5/L5</f>
        <v>160.6361149110807</v>
      </c>
      <c r="R5" s="431">
        <f>N5/L5</f>
        <v>485.80711354309165</v>
      </c>
      <c r="S5" s="643" t="s">
        <v>108</v>
      </c>
      <c r="T5" s="644"/>
      <c r="U5" s="47">
        <f>SUM(U6:U17)</f>
        <v>26.119999999999997</v>
      </c>
      <c r="V5" s="340">
        <f>SUM(V6:V17)</f>
        <v>3178</v>
      </c>
      <c r="W5" s="340">
        <f>SUM(W6:W17)</f>
        <v>9753</v>
      </c>
      <c r="X5" s="340">
        <f>SUM(X6:X17)</f>
        <v>4841</v>
      </c>
      <c r="Y5" s="340">
        <f>SUM(Y6:Y17)</f>
        <v>4912</v>
      </c>
      <c r="Z5" s="340">
        <f>V5/U5</f>
        <v>121.66921898928025</v>
      </c>
      <c r="AA5" s="431">
        <f>W5/U5</f>
        <v>373.39203675344567</v>
      </c>
      <c r="AB5" s="649" t="s">
        <v>299</v>
      </c>
      <c r="AC5" s="649"/>
      <c r="AD5" s="127">
        <f>SUM(AD6:AD9)</f>
        <v>50.150000000000006</v>
      </c>
      <c r="AE5" s="426">
        <f>SUM(AE6:AE9)</f>
        <v>1078</v>
      </c>
      <c r="AF5" s="426">
        <f>SUM(AF6:AF9)</f>
        <v>3320</v>
      </c>
      <c r="AG5" s="426">
        <f>SUM(AG6:AG9)</f>
        <v>1636</v>
      </c>
      <c r="AH5" s="426">
        <f>SUM(AH6:AH9)</f>
        <v>1684</v>
      </c>
      <c r="AI5" s="127">
        <f aca="true" t="shared" si="1" ref="AI5:AI24">AE5/AD5</f>
        <v>21.495513459621133</v>
      </c>
      <c r="AJ5" s="432">
        <f>AF5/AD5</f>
        <v>66.20139581256231</v>
      </c>
    </row>
    <row r="6" spans="1:36" ht="15" customHeight="1">
      <c r="A6" s="4"/>
      <c r="B6" s="49" t="s">
        <v>234</v>
      </c>
      <c r="C6" s="48">
        <v>0.12</v>
      </c>
      <c r="D6" s="341">
        <v>170</v>
      </c>
      <c r="E6" s="341">
        <f>SUM(F6:G6)</f>
        <v>523</v>
      </c>
      <c r="F6" s="341">
        <v>253</v>
      </c>
      <c r="G6" s="341">
        <v>270</v>
      </c>
      <c r="H6" s="341">
        <f>D6/C6</f>
        <v>1416.6666666666667</v>
      </c>
      <c r="I6" s="342">
        <f>E6/C6</f>
        <v>4358.333333333334</v>
      </c>
      <c r="J6" s="4"/>
      <c r="K6" s="49" t="s">
        <v>79</v>
      </c>
      <c r="L6" s="48">
        <v>3.01</v>
      </c>
      <c r="M6" s="341">
        <v>589</v>
      </c>
      <c r="N6" s="341">
        <f>SUM(O6:P6)</f>
        <v>1800</v>
      </c>
      <c r="O6" s="341">
        <v>881</v>
      </c>
      <c r="P6" s="341">
        <v>919</v>
      </c>
      <c r="Q6" s="341">
        <f t="shared" si="0"/>
        <v>195.6810631229236</v>
      </c>
      <c r="R6" s="342">
        <f aca="true" t="shared" si="2" ref="R6:R45">N6/L6</f>
        <v>598.0066445182724</v>
      </c>
      <c r="S6" s="4"/>
      <c r="T6" s="49" t="s">
        <v>112</v>
      </c>
      <c r="U6" s="48">
        <v>6.32</v>
      </c>
      <c r="V6" s="341">
        <v>768</v>
      </c>
      <c r="W6" s="341">
        <f aca="true" t="shared" si="3" ref="W6:W11">SUM(X6:Y6)</f>
        <v>2264</v>
      </c>
      <c r="X6" s="341">
        <v>1162</v>
      </c>
      <c r="Y6" s="341">
        <v>1102</v>
      </c>
      <c r="Z6" s="341">
        <f aca="true" t="shared" si="4" ref="Z6:Z50">V6/U6</f>
        <v>121.51898734177215</v>
      </c>
      <c r="AA6" s="342">
        <f aca="true" t="shared" si="5" ref="AA6:AA50">W6/U6</f>
        <v>358.2278481012658</v>
      </c>
      <c r="AB6" s="124"/>
      <c r="AC6" s="124" t="s">
        <v>301</v>
      </c>
      <c r="AD6" s="126">
        <v>10.48</v>
      </c>
      <c r="AE6" s="50">
        <v>854</v>
      </c>
      <c r="AF6" s="50">
        <f>SUM(AG6:AH6)</f>
        <v>2631</v>
      </c>
      <c r="AG6" s="50">
        <v>1297</v>
      </c>
      <c r="AH6" s="50">
        <v>1334</v>
      </c>
      <c r="AI6" s="126">
        <f t="shared" si="1"/>
        <v>81.4885496183206</v>
      </c>
      <c r="AJ6" s="348">
        <f>AF6/AD6</f>
        <v>251.04961832061068</v>
      </c>
    </row>
    <row r="7" spans="1:36" ht="15" customHeight="1">
      <c r="A7" s="4"/>
      <c r="B7" s="49" t="s">
        <v>235</v>
      </c>
      <c r="C7" s="48">
        <v>0.42</v>
      </c>
      <c r="D7" s="341">
        <v>349</v>
      </c>
      <c r="E7" s="341">
        <f aca="true" t="shared" si="6" ref="E7:E47">SUM(F7:G7)</f>
        <v>995</v>
      </c>
      <c r="F7" s="341">
        <v>489</v>
      </c>
      <c r="G7" s="341">
        <v>506</v>
      </c>
      <c r="H7" s="341">
        <f>D7/C7</f>
        <v>830.952380952381</v>
      </c>
      <c r="I7" s="342">
        <f aca="true" t="shared" si="7" ref="I7:I47">E7/C7</f>
        <v>2369.0476190476193</v>
      </c>
      <c r="J7" s="4"/>
      <c r="K7" s="49" t="s">
        <v>83</v>
      </c>
      <c r="L7" s="48">
        <v>2.69</v>
      </c>
      <c r="M7" s="341">
        <v>229</v>
      </c>
      <c r="N7" s="341">
        <f>SUM(O7:P7)</f>
        <v>797</v>
      </c>
      <c r="O7" s="341">
        <v>397</v>
      </c>
      <c r="P7" s="341">
        <v>400</v>
      </c>
      <c r="Q7" s="341">
        <f t="shared" si="0"/>
        <v>85.13011152416357</v>
      </c>
      <c r="R7" s="342">
        <f t="shared" si="2"/>
        <v>296.2825278810409</v>
      </c>
      <c r="S7" s="4"/>
      <c r="T7" s="49" t="s">
        <v>243</v>
      </c>
      <c r="U7" s="48">
        <v>7.21</v>
      </c>
      <c r="V7" s="341">
        <v>987</v>
      </c>
      <c r="W7" s="341">
        <f t="shared" si="3"/>
        <v>2799</v>
      </c>
      <c r="X7" s="341">
        <v>1397</v>
      </c>
      <c r="Y7" s="341">
        <v>1402</v>
      </c>
      <c r="Z7" s="341">
        <f t="shared" si="4"/>
        <v>136.89320388349515</v>
      </c>
      <c r="AA7" s="342">
        <f t="shared" si="5"/>
        <v>388.2108183079057</v>
      </c>
      <c r="AB7" s="124"/>
      <c r="AC7" s="124" t="s">
        <v>302</v>
      </c>
      <c r="AD7" s="126">
        <v>11.38</v>
      </c>
      <c r="AE7" s="50">
        <v>113</v>
      </c>
      <c r="AF7" s="50">
        <f>SUM(AG7:AH7)</f>
        <v>351</v>
      </c>
      <c r="AG7" s="50">
        <v>173</v>
      </c>
      <c r="AH7" s="50">
        <v>178</v>
      </c>
      <c r="AI7" s="126">
        <f t="shared" si="1"/>
        <v>9.92970123022847</v>
      </c>
      <c r="AJ7" s="348">
        <f>AF7/AD7</f>
        <v>30.843585237258345</v>
      </c>
    </row>
    <row r="8" spans="1:36" ht="15" customHeight="1">
      <c r="A8" s="4"/>
      <c r="B8" s="49" t="s">
        <v>47</v>
      </c>
      <c r="C8" s="48">
        <v>0.17</v>
      </c>
      <c r="D8" s="341">
        <v>299</v>
      </c>
      <c r="E8" s="341">
        <f t="shared" si="6"/>
        <v>801</v>
      </c>
      <c r="F8" s="341">
        <v>375</v>
      </c>
      <c r="G8" s="341">
        <v>426</v>
      </c>
      <c r="H8" s="341">
        <f aca="true" t="shared" si="8" ref="H8:H47">D8/C8</f>
        <v>1758.8235294117646</v>
      </c>
      <c r="I8" s="342">
        <f t="shared" si="7"/>
        <v>4711.764705882352</v>
      </c>
      <c r="J8" s="4"/>
      <c r="K8" s="49" t="s">
        <v>87</v>
      </c>
      <c r="L8" s="48">
        <v>2.55</v>
      </c>
      <c r="M8" s="341">
        <v>21</v>
      </c>
      <c r="N8" s="341">
        <f>SUM(O8:P8)</f>
        <v>73</v>
      </c>
      <c r="O8" s="341">
        <v>35</v>
      </c>
      <c r="P8" s="341">
        <v>38</v>
      </c>
      <c r="Q8" s="341">
        <f t="shared" si="0"/>
        <v>8.23529411764706</v>
      </c>
      <c r="R8" s="342">
        <f t="shared" si="2"/>
        <v>28.627450980392158</v>
      </c>
      <c r="S8" s="4"/>
      <c r="T8" s="49" t="s">
        <v>119</v>
      </c>
      <c r="U8" s="48">
        <v>1.78</v>
      </c>
      <c r="V8" s="341">
        <v>212</v>
      </c>
      <c r="W8" s="341">
        <f t="shared" si="3"/>
        <v>710</v>
      </c>
      <c r="X8" s="341">
        <v>305</v>
      </c>
      <c r="Y8" s="341">
        <v>405</v>
      </c>
      <c r="Z8" s="341">
        <f>V8/U8</f>
        <v>119.10112359550561</v>
      </c>
      <c r="AA8" s="342">
        <f t="shared" si="5"/>
        <v>398.87640449438203</v>
      </c>
      <c r="AB8" s="124"/>
      <c r="AC8" s="124" t="s">
        <v>303</v>
      </c>
      <c r="AD8" s="126">
        <v>26.09</v>
      </c>
      <c r="AE8" s="50">
        <v>94</v>
      </c>
      <c r="AF8" s="50">
        <f>SUM(AG8:AH8)</f>
        <v>276</v>
      </c>
      <c r="AG8" s="50">
        <v>136</v>
      </c>
      <c r="AH8" s="50">
        <v>140</v>
      </c>
      <c r="AI8" s="126">
        <f t="shared" si="1"/>
        <v>3.6029129934840936</v>
      </c>
      <c r="AJ8" s="348">
        <f aca="true" t="shared" si="9" ref="AJ8:AJ24">AF8/AD8</f>
        <v>10.578765810655424</v>
      </c>
    </row>
    <row r="9" spans="1:36" ht="15" customHeight="1">
      <c r="A9" s="4"/>
      <c r="B9" s="49" t="s">
        <v>51</v>
      </c>
      <c r="C9" s="48">
        <v>0.14</v>
      </c>
      <c r="D9" s="341">
        <v>229</v>
      </c>
      <c r="E9" s="341">
        <f>SUM(F9:G9)</f>
        <v>531</v>
      </c>
      <c r="F9" s="341">
        <v>250</v>
      </c>
      <c r="G9" s="341">
        <v>281</v>
      </c>
      <c r="H9" s="341">
        <f>D9/C9</f>
        <v>1635.7142857142856</v>
      </c>
      <c r="I9" s="342">
        <f t="shared" si="7"/>
        <v>3792.8571428571427</v>
      </c>
      <c r="J9" s="4"/>
      <c r="K9" s="49" t="s">
        <v>91</v>
      </c>
      <c r="L9" s="48">
        <v>4.19</v>
      </c>
      <c r="M9" s="341">
        <v>123</v>
      </c>
      <c r="N9" s="341">
        <f aca="true" t="shared" si="10" ref="N9:N15">SUM(O9:P9)</f>
        <v>461</v>
      </c>
      <c r="O9" s="341">
        <v>201</v>
      </c>
      <c r="P9" s="341">
        <v>260</v>
      </c>
      <c r="Q9" s="341">
        <f t="shared" si="0"/>
        <v>29.35560859188544</v>
      </c>
      <c r="R9" s="342">
        <f t="shared" si="2"/>
        <v>110.02386634844868</v>
      </c>
      <c r="S9" s="4"/>
      <c r="T9" s="49" t="s">
        <v>123</v>
      </c>
      <c r="U9" s="48">
        <v>4.14</v>
      </c>
      <c r="V9" s="341">
        <v>249</v>
      </c>
      <c r="W9" s="341">
        <f t="shared" si="3"/>
        <v>888</v>
      </c>
      <c r="X9" s="430">
        <v>426</v>
      </c>
      <c r="Y9" s="430">
        <v>462</v>
      </c>
      <c r="Z9" s="433">
        <f t="shared" si="4"/>
        <v>60.14492753623189</v>
      </c>
      <c r="AA9" s="342">
        <f t="shared" si="5"/>
        <v>214.49275362318843</v>
      </c>
      <c r="AB9" s="124"/>
      <c r="AC9" s="124" t="s">
        <v>370</v>
      </c>
      <c r="AD9" s="126">
        <v>2.2</v>
      </c>
      <c r="AE9" s="50">
        <v>17</v>
      </c>
      <c r="AF9" s="50">
        <f>SUM(AG9:AH9)</f>
        <v>62</v>
      </c>
      <c r="AG9" s="50">
        <v>30</v>
      </c>
      <c r="AH9" s="50">
        <v>32</v>
      </c>
      <c r="AI9" s="126">
        <f t="shared" si="1"/>
        <v>7.727272727272727</v>
      </c>
      <c r="AJ9" s="348">
        <f t="shared" si="9"/>
        <v>28.18181818181818</v>
      </c>
    </row>
    <row r="10" spans="1:36" ht="15" customHeight="1">
      <c r="A10" s="4"/>
      <c r="B10" s="49" t="s">
        <v>55</v>
      </c>
      <c r="C10" s="48">
        <v>0.09</v>
      </c>
      <c r="D10" s="341">
        <v>181</v>
      </c>
      <c r="E10" s="341">
        <f t="shared" si="6"/>
        <v>423</v>
      </c>
      <c r="F10" s="341">
        <v>207</v>
      </c>
      <c r="G10" s="341">
        <v>216</v>
      </c>
      <c r="H10" s="341">
        <f t="shared" si="8"/>
        <v>2011.111111111111</v>
      </c>
      <c r="I10" s="342">
        <f t="shared" si="7"/>
        <v>4700</v>
      </c>
      <c r="J10" s="4"/>
      <c r="K10" s="49" t="s">
        <v>95</v>
      </c>
      <c r="L10" s="48">
        <v>4.39</v>
      </c>
      <c r="M10" s="341">
        <v>500</v>
      </c>
      <c r="N10" s="341">
        <f t="shared" si="10"/>
        <v>1705</v>
      </c>
      <c r="O10" s="341">
        <v>876</v>
      </c>
      <c r="P10" s="341">
        <v>829</v>
      </c>
      <c r="Q10" s="341">
        <f t="shared" si="0"/>
        <v>113.89521640091117</v>
      </c>
      <c r="R10" s="342">
        <f t="shared" si="2"/>
        <v>388.3826879271071</v>
      </c>
      <c r="S10" s="4"/>
      <c r="T10" s="49" t="s">
        <v>127</v>
      </c>
      <c r="U10" s="48">
        <v>2.6</v>
      </c>
      <c r="V10" s="341">
        <v>80</v>
      </c>
      <c r="W10" s="341">
        <f t="shared" si="3"/>
        <v>297</v>
      </c>
      <c r="X10" s="341">
        <v>148</v>
      </c>
      <c r="Y10" s="341">
        <v>149</v>
      </c>
      <c r="Z10" s="341">
        <f t="shared" si="4"/>
        <v>30.769230769230766</v>
      </c>
      <c r="AA10" s="342">
        <f t="shared" si="5"/>
        <v>114.23076923076923</v>
      </c>
      <c r="AB10" s="652" t="s">
        <v>300</v>
      </c>
      <c r="AC10" s="652"/>
      <c r="AD10" s="125">
        <f>SUM(AD11:AD13)</f>
        <v>69.94</v>
      </c>
      <c r="AE10" s="343">
        <f>SUM(AE11:AE13)</f>
        <v>525</v>
      </c>
      <c r="AF10" s="343">
        <f>SUM(AF11:AF13)</f>
        <v>1646</v>
      </c>
      <c r="AG10" s="343">
        <f>SUM(AG11:AG13)</f>
        <v>817</v>
      </c>
      <c r="AH10" s="343">
        <f>SUM(AH11:AH13)</f>
        <v>829</v>
      </c>
      <c r="AI10" s="125">
        <f t="shared" si="1"/>
        <v>7.506434086359737</v>
      </c>
      <c r="AJ10" s="434">
        <f t="shared" si="9"/>
        <v>23.534458106948815</v>
      </c>
    </row>
    <row r="11" spans="1:36" ht="15" customHeight="1">
      <c r="A11" s="4"/>
      <c r="B11" s="49" t="s">
        <v>516</v>
      </c>
      <c r="C11" s="48">
        <v>0.27</v>
      </c>
      <c r="D11" s="341">
        <v>326</v>
      </c>
      <c r="E11" s="341">
        <f>SUM(F11:G11)</f>
        <v>858</v>
      </c>
      <c r="F11" s="341">
        <v>407</v>
      </c>
      <c r="G11" s="341">
        <v>451</v>
      </c>
      <c r="H11" s="341">
        <f t="shared" si="8"/>
        <v>1207.4074074074074</v>
      </c>
      <c r="I11" s="342">
        <f t="shared" si="7"/>
        <v>3177.7777777777774</v>
      </c>
      <c r="J11" s="4"/>
      <c r="K11" s="49" t="s">
        <v>99</v>
      </c>
      <c r="L11" s="48">
        <v>0.66</v>
      </c>
      <c r="M11" s="341">
        <v>575</v>
      </c>
      <c r="N11" s="341">
        <f t="shared" si="10"/>
        <v>1624</v>
      </c>
      <c r="O11" s="341">
        <v>791</v>
      </c>
      <c r="P11" s="341">
        <v>833</v>
      </c>
      <c r="Q11" s="341">
        <f t="shared" si="0"/>
        <v>871.2121212121211</v>
      </c>
      <c r="R11" s="342">
        <f>N11/L11</f>
        <v>2460.6060606060605</v>
      </c>
      <c r="S11" s="4"/>
      <c r="T11" s="49" t="s">
        <v>131</v>
      </c>
      <c r="U11" s="48">
        <v>1.9</v>
      </c>
      <c r="V11" s="341">
        <v>139</v>
      </c>
      <c r="W11" s="341">
        <f t="shared" si="3"/>
        <v>434</v>
      </c>
      <c r="X11" s="341">
        <v>223</v>
      </c>
      <c r="Y11" s="341">
        <v>211</v>
      </c>
      <c r="Z11" s="341">
        <f t="shared" si="4"/>
        <v>73.15789473684211</v>
      </c>
      <c r="AA11" s="342">
        <f t="shared" si="5"/>
        <v>228.42105263157896</v>
      </c>
      <c r="AB11" s="124"/>
      <c r="AC11" s="124" t="s">
        <v>310</v>
      </c>
      <c r="AD11" s="126">
        <v>9.54</v>
      </c>
      <c r="AE11" s="50">
        <v>189</v>
      </c>
      <c r="AF11" s="50">
        <f>AG11+AH11</f>
        <v>626</v>
      </c>
      <c r="AG11" s="50">
        <v>305</v>
      </c>
      <c r="AH11" s="50">
        <v>321</v>
      </c>
      <c r="AI11" s="126">
        <f t="shared" si="1"/>
        <v>19.811320754716984</v>
      </c>
      <c r="AJ11" s="348">
        <f t="shared" si="9"/>
        <v>65.61844863731656</v>
      </c>
    </row>
    <row r="12" spans="1:36" ht="15" customHeight="1">
      <c r="A12" s="4"/>
      <c r="B12" s="49" t="s">
        <v>62</v>
      </c>
      <c r="C12" s="48">
        <v>0.12</v>
      </c>
      <c r="D12" s="341">
        <v>143</v>
      </c>
      <c r="E12" s="341">
        <f t="shared" si="6"/>
        <v>345</v>
      </c>
      <c r="F12" s="341">
        <v>172</v>
      </c>
      <c r="G12" s="341">
        <v>173</v>
      </c>
      <c r="H12" s="341">
        <f t="shared" si="8"/>
        <v>1191.6666666666667</v>
      </c>
      <c r="I12" s="342">
        <f t="shared" si="7"/>
        <v>2875</v>
      </c>
      <c r="J12" s="4"/>
      <c r="K12" s="49" t="s">
        <v>103</v>
      </c>
      <c r="L12" s="48">
        <v>0.33</v>
      </c>
      <c r="M12" s="341">
        <v>17</v>
      </c>
      <c r="N12" s="341">
        <f t="shared" si="10"/>
        <v>56</v>
      </c>
      <c r="O12" s="341">
        <v>27</v>
      </c>
      <c r="P12" s="341">
        <v>29</v>
      </c>
      <c r="Q12" s="341">
        <f t="shared" si="0"/>
        <v>51.515151515151516</v>
      </c>
      <c r="R12" s="342">
        <f t="shared" si="2"/>
        <v>169.6969696969697</v>
      </c>
      <c r="S12" s="4"/>
      <c r="T12" s="49" t="s">
        <v>134</v>
      </c>
      <c r="U12" s="48">
        <v>1.33</v>
      </c>
      <c r="V12" s="428" t="s">
        <v>605</v>
      </c>
      <c r="W12" s="428" t="s">
        <v>605</v>
      </c>
      <c r="X12" s="428" t="s">
        <v>605</v>
      </c>
      <c r="Y12" s="428" t="s">
        <v>605</v>
      </c>
      <c r="Z12" s="428" t="s">
        <v>605</v>
      </c>
      <c r="AA12" s="435" t="s">
        <v>605</v>
      </c>
      <c r="AB12" s="56"/>
      <c r="AC12" s="124" t="s">
        <v>304</v>
      </c>
      <c r="AD12" s="126">
        <v>23.6</v>
      </c>
      <c r="AE12" s="50">
        <v>234</v>
      </c>
      <c r="AF12" s="50">
        <f>AG12+AH12</f>
        <v>748</v>
      </c>
      <c r="AG12" s="50">
        <v>376</v>
      </c>
      <c r="AH12" s="50">
        <v>372</v>
      </c>
      <c r="AI12" s="126">
        <f t="shared" si="1"/>
        <v>9.915254237288135</v>
      </c>
      <c r="AJ12" s="348">
        <f t="shared" si="9"/>
        <v>31.694915254237287</v>
      </c>
    </row>
    <row r="13" spans="1:36" ht="15" customHeight="1">
      <c r="A13" s="4"/>
      <c r="B13" s="49" t="s">
        <v>66</v>
      </c>
      <c r="C13" s="48">
        <v>0.04</v>
      </c>
      <c r="D13" s="341">
        <v>86</v>
      </c>
      <c r="E13" s="341">
        <f t="shared" si="6"/>
        <v>213</v>
      </c>
      <c r="F13" s="341">
        <v>101</v>
      </c>
      <c r="G13" s="341">
        <v>112</v>
      </c>
      <c r="H13" s="341">
        <f t="shared" si="8"/>
        <v>2150</v>
      </c>
      <c r="I13" s="342">
        <f t="shared" si="7"/>
        <v>5325</v>
      </c>
      <c r="J13" s="4"/>
      <c r="K13" s="49" t="s">
        <v>107</v>
      </c>
      <c r="L13" s="48">
        <v>0.86</v>
      </c>
      <c r="M13" s="341">
        <v>26</v>
      </c>
      <c r="N13" s="341">
        <f t="shared" si="10"/>
        <v>97</v>
      </c>
      <c r="O13" s="341">
        <v>47</v>
      </c>
      <c r="P13" s="341">
        <v>50</v>
      </c>
      <c r="Q13" s="341">
        <f t="shared" si="0"/>
        <v>30.232558139534884</v>
      </c>
      <c r="R13" s="342">
        <f t="shared" si="2"/>
        <v>112.79069767441861</v>
      </c>
      <c r="S13" s="4"/>
      <c r="T13" s="49" t="s">
        <v>50</v>
      </c>
      <c r="U13" s="48">
        <v>0.47</v>
      </c>
      <c r="V13" s="428" t="s">
        <v>606</v>
      </c>
      <c r="W13" s="428" t="s">
        <v>606</v>
      </c>
      <c r="X13" s="428" t="s">
        <v>606</v>
      </c>
      <c r="Y13" s="428" t="s">
        <v>606</v>
      </c>
      <c r="Z13" s="428" t="s">
        <v>606</v>
      </c>
      <c r="AA13" s="435" t="s">
        <v>606</v>
      </c>
      <c r="AB13" s="56"/>
      <c r="AC13" s="124" t="s">
        <v>305</v>
      </c>
      <c r="AD13" s="126">
        <v>36.8</v>
      </c>
      <c r="AE13" s="50">
        <v>102</v>
      </c>
      <c r="AF13" s="50">
        <f>AG13+AH13</f>
        <v>272</v>
      </c>
      <c r="AG13" s="50">
        <v>136</v>
      </c>
      <c r="AH13" s="50">
        <v>136</v>
      </c>
      <c r="AI13" s="126">
        <f t="shared" si="1"/>
        <v>2.7717391304347827</v>
      </c>
      <c r="AJ13" s="348">
        <f t="shared" si="9"/>
        <v>7.391304347826088</v>
      </c>
    </row>
    <row r="14" spans="1:36" ht="15" customHeight="1">
      <c r="A14" s="4"/>
      <c r="B14" s="49" t="s">
        <v>70</v>
      </c>
      <c r="C14" s="48">
        <v>0.03</v>
      </c>
      <c r="D14" s="341">
        <v>42</v>
      </c>
      <c r="E14" s="341">
        <f>SUM(F14:G14)</f>
        <v>88</v>
      </c>
      <c r="F14" s="341">
        <v>44</v>
      </c>
      <c r="G14" s="341">
        <v>44</v>
      </c>
      <c r="H14" s="341">
        <f t="shared" si="8"/>
        <v>1400</v>
      </c>
      <c r="I14" s="342">
        <f t="shared" si="7"/>
        <v>2933.3333333333335</v>
      </c>
      <c r="J14" s="4"/>
      <c r="K14" s="49" t="s">
        <v>111</v>
      </c>
      <c r="L14" s="48">
        <v>0.53</v>
      </c>
      <c r="M14" s="341">
        <v>383</v>
      </c>
      <c r="N14" s="341">
        <f t="shared" si="10"/>
        <v>1228</v>
      </c>
      <c r="O14" s="341">
        <v>598</v>
      </c>
      <c r="P14" s="341">
        <v>630</v>
      </c>
      <c r="Q14" s="341">
        <f t="shared" si="0"/>
        <v>722.6415094339623</v>
      </c>
      <c r="R14" s="342">
        <f t="shared" si="2"/>
        <v>2316.9811320754716</v>
      </c>
      <c r="S14" s="4"/>
      <c r="T14" s="49" t="s">
        <v>54</v>
      </c>
      <c r="U14" s="48">
        <v>0.08</v>
      </c>
      <c r="V14" s="341">
        <v>178</v>
      </c>
      <c r="W14" s="341">
        <f aca="true" t="shared" si="11" ref="W14:W50">SUM(X14:Y14)</f>
        <v>561</v>
      </c>
      <c r="X14" s="50">
        <v>279</v>
      </c>
      <c r="Y14" s="50">
        <v>282</v>
      </c>
      <c r="Z14" s="341">
        <f>V14/U14</f>
        <v>2225</v>
      </c>
      <c r="AA14" s="342">
        <f t="shared" si="5"/>
        <v>7012.5</v>
      </c>
      <c r="AB14" s="643" t="s">
        <v>341</v>
      </c>
      <c r="AC14" s="643"/>
      <c r="AD14" s="125">
        <f>SUM(AD15:AD16)</f>
        <v>37.74</v>
      </c>
      <c r="AE14" s="343">
        <f>SUM(AE15:AE16)</f>
        <v>434</v>
      </c>
      <c r="AF14" s="343">
        <f>SUM(AF15:AF16)</f>
        <v>1324</v>
      </c>
      <c r="AG14" s="343">
        <f>SUM(AG15:AG16)</f>
        <v>671</v>
      </c>
      <c r="AH14" s="343">
        <f>SUM(AH15:AH16)</f>
        <v>653</v>
      </c>
      <c r="AI14" s="125">
        <f t="shared" si="1"/>
        <v>11.499735029146793</v>
      </c>
      <c r="AJ14" s="434">
        <f t="shared" si="9"/>
        <v>35.0821409644939</v>
      </c>
    </row>
    <row r="15" spans="1:36" ht="15" customHeight="1">
      <c r="A15" s="4"/>
      <c r="B15" s="49" t="s">
        <v>74</v>
      </c>
      <c r="C15" s="48">
        <v>0.01</v>
      </c>
      <c r="D15" s="341">
        <v>15</v>
      </c>
      <c r="E15" s="341">
        <f t="shared" si="6"/>
        <v>30</v>
      </c>
      <c r="F15" s="341">
        <v>15</v>
      </c>
      <c r="G15" s="341">
        <v>15</v>
      </c>
      <c r="H15" s="341">
        <f t="shared" si="8"/>
        <v>1500</v>
      </c>
      <c r="I15" s="342">
        <f t="shared" si="7"/>
        <v>3000</v>
      </c>
      <c r="J15" s="4"/>
      <c r="K15" s="49" t="s">
        <v>115</v>
      </c>
      <c r="L15" s="48">
        <v>3.52</v>
      </c>
      <c r="M15" s="341">
        <v>185</v>
      </c>
      <c r="N15" s="341">
        <f t="shared" si="10"/>
        <v>598</v>
      </c>
      <c r="O15" s="341">
        <v>304</v>
      </c>
      <c r="P15" s="341">
        <v>294</v>
      </c>
      <c r="Q15" s="341">
        <f t="shared" si="0"/>
        <v>52.55681818181818</v>
      </c>
      <c r="R15" s="342">
        <f t="shared" si="2"/>
        <v>169.88636363636363</v>
      </c>
      <c r="S15" s="4"/>
      <c r="T15" s="49" t="s">
        <v>58</v>
      </c>
      <c r="U15" s="48">
        <v>0.09</v>
      </c>
      <c r="V15" s="341">
        <v>126</v>
      </c>
      <c r="W15" s="341">
        <f t="shared" si="11"/>
        <v>392</v>
      </c>
      <c r="X15" s="50">
        <v>189</v>
      </c>
      <c r="Y15" s="50">
        <v>203</v>
      </c>
      <c r="Z15" s="341">
        <f t="shared" si="4"/>
        <v>1400</v>
      </c>
      <c r="AA15" s="342">
        <f t="shared" si="5"/>
        <v>4355.555555555556</v>
      </c>
      <c r="AB15" s="56"/>
      <c r="AC15" s="124" t="s">
        <v>306</v>
      </c>
      <c r="AD15" s="126">
        <v>6.6</v>
      </c>
      <c r="AE15" s="50">
        <v>184</v>
      </c>
      <c r="AF15" s="50">
        <f>SUM(AG15:AH15)</f>
        <v>572</v>
      </c>
      <c r="AG15" s="50">
        <v>307</v>
      </c>
      <c r="AH15" s="50">
        <v>265</v>
      </c>
      <c r="AI15" s="126">
        <f t="shared" si="1"/>
        <v>27.87878787878788</v>
      </c>
      <c r="AJ15" s="348">
        <f t="shared" si="9"/>
        <v>86.66666666666667</v>
      </c>
    </row>
    <row r="16" spans="1:36" ht="15" customHeight="1">
      <c r="A16" s="4"/>
      <c r="B16" s="49" t="s">
        <v>78</v>
      </c>
      <c r="C16" s="48">
        <v>0.01</v>
      </c>
      <c r="D16" s="341">
        <v>6</v>
      </c>
      <c r="E16" s="341">
        <f t="shared" si="6"/>
        <v>14</v>
      </c>
      <c r="F16" s="341">
        <v>9</v>
      </c>
      <c r="G16" s="341">
        <v>5</v>
      </c>
      <c r="H16" s="341">
        <f t="shared" si="8"/>
        <v>600</v>
      </c>
      <c r="I16" s="342">
        <f t="shared" si="7"/>
        <v>1400</v>
      </c>
      <c r="J16" s="4"/>
      <c r="K16" s="49" t="s">
        <v>118</v>
      </c>
      <c r="L16" s="48">
        <v>6.51</v>
      </c>
      <c r="M16" s="341">
        <v>2049</v>
      </c>
      <c r="N16" s="341">
        <f>SUM(O16:P16)</f>
        <v>5766</v>
      </c>
      <c r="O16" s="341">
        <v>2883</v>
      </c>
      <c r="P16" s="341">
        <v>2883</v>
      </c>
      <c r="Q16" s="341">
        <f t="shared" si="0"/>
        <v>314.7465437788019</v>
      </c>
      <c r="R16" s="342">
        <f t="shared" si="2"/>
        <v>885.7142857142858</v>
      </c>
      <c r="S16" s="4"/>
      <c r="T16" s="49" t="s">
        <v>61</v>
      </c>
      <c r="U16" s="48">
        <v>0.11</v>
      </c>
      <c r="V16" s="342">
        <v>206</v>
      </c>
      <c r="W16" s="341">
        <f t="shared" si="11"/>
        <v>668</v>
      </c>
      <c r="X16" s="50">
        <v>332</v>
      </c>
      <c r="Y16" s="50">
        <v>336</v>
      </c>
      <c r="Z16" s="341">
        <f>V16/U16</f>
        <v>1872.7272727272727</v>
      </c>
      <c r="AA16" s="342">
        <f t="shared" si="5"/>
        <v>6072.727272727273</v>
      </c>
      <c r="AB16" s="56"/>
      <c r="AC16" s="124" t="s">
        <v>307</v>
      </c>
      <c r="AD16" s="126">
        <v>31.14</v>
      </c>
      <c r="AE16" s="50">
        <v>250</v>
      </c>
      <c r="AF16" s="50">
        <f>SUM(AG16:AH16)</f>
        <v>752</v>
      </c>
      <c r="AG16" s="50">
        <v>364</v>
      </c>
      <c r="AH16" s="50">
        <v>388</v>
      </c>
      <c r="AI16" s="126">
        <f t="shared" si="1"/>
        <v>8.028259473346179</v>
      </c>
      <c r="AJ16" s="348">
        <f t="shared" si="9"/>
        <v>24.149004495825306</v>
      </c>
    </row>
    <row r="17" spans="1:36" ht="15" customHeight="1">
      <c r="A17" s="4"/>
      <c r="B17" s="49" t="s">
        <v>82</v>
      </c>
      <c r="C17" s="48">
        <v>0.16</v>
      </c>
      <c r="D17" s="341">
        <v>64</v>
      </c>
      <c r="E17" s="341">
        <f t="shared" si="6"/>
        <v>348</v>
      </c>
      <c r="F17" s="341">
        <v>150</v>
      </c>
      <c r="G17" s="341">
        <v>198</v>
      </c>
      <c r="H17" s="341">
        <f t="shared" si="8"/>
        <v>400</v>
      </c>
      <c r="I17" s="342">
        <f t="shared" si="7"/>
        <v>2175</v>
      </c>
      <c r="J17" s="643" t="s">
        <v>122</v>
      </c>
      <c r="K17" s="644"/>
      <c r="L17" s="47">
        <f>SUM(L18:L24)</f>
        <v>26.59</v>
      </c>
      <c r="M17" s="340">
        <f>SUM(M18:M24)</f>
        <v>1000</v>
      </c>
      <c r="N17" s="340">
        <f>SUM(N18:N24)</f>
        <v>3263</v>
      </c>
      <c r="O17" s="340">
        <f>SUM(O18:O24)</f>
        <v>1634</v>
      </c>
      <c r="P17" s="340">
        <f>SUM(P18:P24)</f>
        <v>1629</v>
      </c>
      <c r="Q17" s="340">
        <f t="shared" si="0"/>
        <v>37.608123354644604</v>
      </c>
      <c r="R17" s="431">
        <f t="shared" si="2"/>
        <v>122.71530650620534</v>
      </c>
      <c r="S17" s="52"/>
      <c r="T17" s="49" t="s">
        <v>65</v>
      </c>
      <c r="U17" s="48">
        <v>0.09</v>
      </c>
      <c r="V17" s="341">
        <v>233</v>
      </c>
      <c r="W17" s="341">
        <f t="shared" si="11"/>
        <v>740</v>
      </c>
      <c r="X17" s="50">
        <v>380</v>
      </c>
      <c r="Y17" s="50">
        <v>360</v>
      </c>
      <c r="Z17" s="341">
        <f t="shared" si="4"/>
        <v>2588.888888888889</v>
      </c>
      <c r="AA17" s="342">
        <f t="shared" si="5"/>
        <v>8222.222222222223</v>
      </c>
      <c r="AB17" s="643" t="s">
        <v>342</v>
      </c>
      <c r="AC17" s="643"/>
      <c r="AD17" s="125">
        <f>SUM(AD18:AD20)</f>
        <v>19.49</v>
      </c>
      <c r="AE17" s="343">
        <f>SUM(AE18:AE20)</f>
        <v>856</v>
      </c>
      <c r="AF17" s="343">
        <f>SUM(AF18:AF20)</f>
        <v>2784</v>
      </c>
      <c r="AG17" s="343">
        <f>SUM(AG18:AG20)</f>
        <v>1414</v>
      </c>
      <c r="AH17" s="343">
        <f>SUM(AH18:AH20)</f>
        <v>1370</v>
      </c>
      <c r="AI17" s="125">
        <f t="shared" si="1"/>
        <v>43.91995895330939</v>
      </c>
      <c r="AJ17" s="434">
        <f t="shared" si="9"/>
        <v>142.84248332478194</v>
      </c>
    </row>
    <row r="18" spans="1:36" ht="15" customHeight="1">
      <c r="A18" s="4"/>
      <c r="B18" s="49" t="s">
        <v>86</v>
      </c>
      <c r="C18" s="48">
        <v>0.03</v>
      </c>
      <c r="D18" s="341">
        <v>24</v>
      </c>
      <c r="E18" s="341">
        <f t="shared" si="6"/>
        <v>78</v>
      </c>
      <c r="F18" s="341">
        <v>39</v>
      </c>
      <c r="G18" s="341">
        <v>39</v>
      </c>
      <c r="H18" s="341">
        <f t="shared" si="8"/>
        <v>800</v>
      </c>
      <c r="I18" s="342">
        <f t="shared" si="7"/>
        <v>2600</v>
      </c>
      <c r="J18" s="4"/>
      <c r="K18" s="49" t="s">
        <v>126</v>
      </c>
      <c r="L18" s="48">
        <v>2.65</v>
      </c>
      <c r="M18" s="341">
        <v>116</v>
      </c>
      <c r="N18" s="341">
        <f>SUM(O18:P18)</f>
        <v>450</v>
      </c>
      <c r="O18" s="341">
        <v>217</v>
      </c>
      <c r="P18" s="341">
        <v>233</v>
      </c>
      <c r="Q18" s="341">
        <f t="shared" si="0"/>
        <v>43.77358490566038</v>
      </c>
      <c r="R18" s="342">
        <f t="shared" si="2"/>
        <v>169.81132075471697</v>
      </c>
      <c r="S18" s="643" t="s">
        <v>340</v>
      </c>
      <c r="T18" s="644"/>
      <c r="U18" s="47">
        <f>SUM(U19:U34)</f>
        <v>3.0900000000000003</v>
      </c>
      <c r="V18" s="340">
        <f>SUM(V19:V34)</f>
        <v>6236</v>
      </c>
      <c r="W18" s="340">
        <f t="shared" si="11"/>
        <v>16551</v>
      </c>
      <c r="X18" s="340">
        <f>SUM(X19:X34)</f>
        <v>8298</v>
      </c>
      <c r="Y18" s="340">
        <f>SUM(Y19:Y34)</f>
        <v>8253</v>
      </c>
      <c r="Z18" s="340">
        <f t="shared" si="4"/>
        <v>2018.122977346278</v>
      </c>
      <c r="AA18" s="431">
        <f t="shared" si="5"/>
        <v>5356.31067961165</v>
      </c>
      <c r="AB18" s="56"/>
      <c r="AC18" s="124" t="s">
        <v>308</v>
      </c>
      <c r="AD18" s="126">
        <v>6.36</v>
      </c>
      <c r="AE18" s="50">
        <v>256</v>
      </c>
      <c r="AF18" s="50">
        <f>SUM(AG18:AH18)</f>
        <v>848</v>
      </c>
      <c r="AG18" s="50">
        <v>429</v>
      </c>
      <c r="AH18" s="50">
        <v>419</v>
      </c>
      <c r="AI18" s="126">
        <f t="shared" si="1"/>
        <v>40.25157232704402</v>
      </c>
      <c r="AJ18" s="348">
        <f t="shared" si="9"/>
        <v>133.33333333333331</v>
      </c>
    </row>
    <row r="19" spans="1:36" ht="15" customHeight="1">
      <c r="A19" s="4"/>
      <c r="B19" s="49" t="s">
        <v>90</v>
      </c>
      <c r="C19" s="48">
        <v>0.05</v>
      </c>
      <c r="D19" s="341">
        <v>94</v>
      </c>
      <c r="E19" s="341">
        <f t="shared" si="6"/>
        <v>257</v>
      </c>
      <c r="F19" s="341">
        <v>124</v>
      </c>
      <c r="G19" s="341">
        <v>133</v>
      </c>
      <c r="H19" s="341">
        <f t="shared" si="8"/>
        <v>1880</v>
      </c>
      <c r="I19" s="342">
        <f t="shared" si="7"/>
        <v>5140</v>
      </c>
      <c r="J19" s="4"/>
      <c r="K19" s="49" t="s">
        <v>130</v>
      </c>
      <c r="L19" s="48">
        <v>1.41</v>
      </c>
      <c r="M19" s="341">
        <v>170</v>
      </c>
      <c r="N19" s="341">
        <f aca="true" t="shared" si="12" ref="N19:N24">SUM(O19:P19)</f>
        <v>556</v>
      </c>
      <c r="O19" s="341">
        <v>272</v>
      </c>
      <c r="P19" s="341">
        <v>284</v>
      </c>
      <c r="Q19" s="341">
        <f t="shared" si="0"/>
        <v>120.56737588652483</v>
      </c>
      <c r="R19" s="342">
        <f t="shared" si="2"/>
        <v>394.3262411347518</v>
      </c>
      <c r="S19" s="4"/>
      <c r="T19" s="49" t="s">
        <v>137</v>
      </c>
      <c r="U19" s="48">
        <v>0.09</v>
      </c>
      <c r="V19" s="341">
        <v>296</v>
      </c>
      <c r="W19" s="341">
        <f t="shared" si="11"/>
        <v>804</v>
      </c>
      <c r="X19" s="341">
        <v>393</v>
      </c>
      <c r="Y19" s="341">
        <v>411</v>
      </c>
      <c r="Z19" s="341">
        <f t="shared" si="4"/>
        <v>3288.888888888889</v>
      </c>
      <c r="AA19" s="342">
        <f t="shared" si="5"/>
        <v>8933.333333333334</v>
      </c>
      <c r="AB19" s="124"/>
      <c r="AC19" s="124" t="s">
        <v>343</v>
      </c>
      <c r="AD19" s="126">
        <v>8.2</v>
      </c>
      <c r="AE19" s="50">
        <v>269</v>
      </c>
      <c r="AF19" s="50">
        <f>SUM(AG19:AH19)</f>
        <v>874</v>
      </c>
      <c r="AG19" s="50">
        <v>439</v>
      </c>
      <c r="AH19" s="50">
        <v>435</v>
      </c>
      <c r="AI19" s="126">
        <f t="shared" si="1"/>
        <v>32.80487804878049</v>
      </c>
      <c r="AJ19" s="348">
        <f t="shared" si="9"/>
        <v>106.58536585365854</v>
      </c>
    </row>
    <row r="20" spans="1:36" ht="15" customHeight="1">
      <c r="A20" s="4"/>
      <c r="B20" s="49" t="s">
        <v>94</v>
      </c>
      <c r="C20" s="48">
        <v>0.02</v>
      </c>
      <c r="D20" s="341">
        <v>27</v>
      </c>
      <c r="E20" s="341">
        <f t="shared" si="6"/>
        <v>72</v>
      </c>
      <c r="F20" s="341">
        <v>35</v>
      </c>
      <c r="G20" s="341">
        <v>37</v>
      </c>
      <c r="H20" s="341">
        <f t="shared" si="8"/>
        <v>1350</v>
      </c>
      <c r="I20" s="342">
        <f t="shared" si="7"/>
        <v>3600</v>
      </c>
      <c r="J20" s="4"/>
      <c r="K20" s="49" t="s">
        <v>133</v>
      </c>
      <c r="L20" s="48">
        <v>1.94</v>
      </c>
      <c r="M20" s="341">
        <v>234</v>
      </c>
      <c r="N20" s="341">
        <f t="shared" si="12"/>
        <v>728</v>
      </c>
      <c r="O20" s="341">
        <v>363</v>
      </c>
      <c r="P20" s="341">
        <v>365</v>
      </c>
      <c r="Q20" s="341">
        <f t="shared" si="0"/>
        <v>120.61855670103093</v>
      </c>
      <c r="R20" s="342">
        <f t="shared" si="2"/>
        <v>375.2577319587629</v>
      </c>
      <c r="S20" s="4"/>
      <c r="T20" s="49" t="s">
        <v>140</v>
      </c>
      <c r="U20" s="48">
        <v>0.19</v>
      </c>
      <c r="V20" s="342">
        <v>405</v>
      </c>
      <c r="W20" s="341">
        <f t="shared" si="11"/>
        <v>1083</v>
      </c>
      <c r="X20" s="341">
        <v>517</v>
      </c>
      <c r="Y20" s="341">
        <v>566</v>
      </c>
      <c r="Z20" s="341">
        <f t="shared" si="4"/>
        <v>2131.578947368421</v>
      </c>
      <c r="AA20" s="342">
        <f t="shared" si="5"/>
        <v>5700</v>
      </c>
      <c r="AB20" s="124"/>
      <c r="AC20" s="124" t="s">
        <v>309</v>
      </c>
      <c r="AD20" s="126">
        <v>4.93</v>
      </c>
      <c r="AE20" s="50">
        <v>331</v>
      </c>
      <c r="AF20" s="50">
        <f>SUM(AG20:AH20)</f>
        <v>1062</v>
      </c>
      <c r="AG20" s="50">
        <v>546</v>
      </c>
      <c r="AH20" s="50">
        <v>516</v>
      </c>
      <c r="AI20" s="126">
        <f t="shared" si="1"/>
        <v>67.13995943204868</v>
      </c>
      <c r="AJ20" s="348">
        <f t="shared" si="9"/>
        <v>215.41582150101422</v>
      </c>
    </row>
    <row r="21" spans="1:36" ht="15" customHeight="1">
      <c r="A21" s="4"/>
      <c r="B21" s="49" t="s">
        <v>98</v>
      </c>
      <c r="C21" s="48">
        <v>0.02</v>
      </c>
      <c r="D21" s="341">
        <v>49</v>
      </c>
      <c r="E21" s="341">
        <f t="shared" si="6"/>
        <v>136</v>
      </c>
      <c r="F21" s="341">
        <v>69</v>
      </c>
      <c r="G21" s="341">
        <v>67</v>
      </c>
      <c r="H21" s="341">
        <f t="shared" si="8"/>
        <v>2450</v>
      </c>
      <c r="I21" s="342">
        <f t="shared" si="7"/>
        <v>6800</v>
      </c>
      <c r="J21" s="4"/>
      <c r="K21" s="49" t="s">
        <v>136</v>
      </c>
      <c r="L21" s="48">
        <v>1.26</v>
      </c>
      <c r="M21" s="341">
        <v>31</v>
      </c>
      <c r="N21" s="341">
        <f t="shared" si="12"/>
        <v>126</v>
      </c>
      <c r="O21" s="341">
        <v>63</v>
      </c>
      <c r="P21" s="341">
        <v>63</v>
      </c>
      <c r="Q21" s="341">
        <f t="shared" si="0"/>
        <v>24.603174603174605</v>
      </c>
      <c r="R21" s="342">
        <f t="shared" si="2"/>
        <v>100</v>
      </c>
      <c r="S21" s="4"/>
      <c r="T21" s="49" t="s">
        <v>143</v>
      </c>
      <c r="U21" s="48">
        <v>0.13</v>
      </c>
      <c r="V21" s="342">
        <v>235</v>
      </c>
      <c r="W21" s="341">
        <f t="shared" si="11"/>
        <v>597</v>
      </c>
      <c r="X21" s="341">
        <v>291</v>
      </c>
      <c r="Y21" s="341">
        <v>306</v>
      </c>
      <c r="Z21" s="341">
        <f t="shared" si="4"/>
        <v>1807.6923076923076</v>
      </c>
      <c r="AA21" s="342">
        <f t="shared" si="5"/>
        <v>4592.307692307692</v>
      </c>
      <c r="AB21" s="131"/>
      <c r="AD21" s="50"/>
      <c r="AE21" s="50"/>
      <c r="AF21" s="50"/>
      <c r="AG21" s="50"/>
      <c r="AH21" s="50"/>
      <c r="AI21" s="126"/>
      <c r="AJ21" s="348"/>
    </row>
    <row r="22" spans="1:36" ht="15" customHeight="1">
      <c r="A22" s="4"/>
      <c r="B22" s="49" t="s">
        <v>102</v>
      </c>
      <c r="C22" s="48">
        <v>0.05</v>
      </c>
      <c r="D22" s="341">
        <v>140</v>
      </c>
      <c r="E22" s="341">
        <f t="shared" si="6"/>
        <v>332</v>
      </c>
      <c r="F22" s="341">
        <v>145</v>
      </c>
      <c r="G22" s="341">
        <v>187</v>
      </c>
      <c r="H22" s="341">
        <f t="shared" si="8"/>
        <v>2800</v>
      </c>
      <c r="I22" s="342">
        <f t="shared" si="7"/>
        <v>6640</v>
      </c>
      <c r="J22" s="4"/>
      <c r="K22" s="49" t="s">
        <v>139</v>
      </c>
      <c r="L22" s="48">
        <v>2.26</v>
      </c>
      <c r="M22" s="341">
        <v>48</v>
      </c>
      <c r="N22" s="341">
        <f t="shared" si="12"/>
        <v>137</v>
      </c>
      <c r="O22" s="341">
        <v>74</v>
      </c>
      <c r="P22" s="341">
        <v>63</v>
      </c>
      <c r="Q22" s="341">
        <f t="shared" si="0"/>
        <v>21.238938053097346</v>
      </c>
      <c r="R22" s="342">
        <f t="shared" si="2"/>
        <v>60.61946902654868</v>
      </c>
      <c r="S22" s="4"/>
      <c r="T22" s="49" t="s">
        <v>146</v>
      </c>
      <c r="U22" s="48">
        <v>0.22</v>
      </c>
      <c r="V22" s="341">
        <v>535</v>
      </c>
      <c r="W22" s="341">
        <f t="shared" si="11"/>
        <v>1404</v>
      </c>
      <c r="X22" s="341">
        <v>717</v>
      </c>
      <c r="Y22" s="341">
        <v>687</v>
      </c>
      <c r="Z22" s="341">
        <f t="shared" si="4"/>
        <v>2431.818181818182</v>
      </c>
      <c r="AA22" s="342">
        <f t="shared" si="5"/>
        <v>6381.818181818182</v>
      </c>
      <c r="AB22" s="643"/>
      <c r="AC22" s="643"/>
      <c r="AD22" s="125"/>
      <c r="AE22" s="343"/>
      <c r="AF22" s="343"/>
      <c r="AG22" s="343"/>
      <c r="AH22" s="343"/>
      <c r="AI22" s="126"/>
      <c r="AJ22" s="348"/>
    </row>
    <row r="23" spans="1:36" ht="15" customHeight="1">
      <c r="A23" s="4"/>
      <c r="B23" s="49" t="s">
        <v>106</v>
      </c>
      <c r="C23" s="48">
        <v>0.05</v>
      </c>
      <c r="D23" s="341">
        <v>111</v>
      </c>
      <c r="E23" s="341">
        <f t="shared" si="6"/>
        <v>246</v>
      </c>
      <c r="F23" s="341">
        <v>116</v>
      </c>
      <c r="G23" s="341">
        <v>130</v>
      </c>
      <c r="H23" s="341">
        <f t="shared" si="8"/>
        <v>2220</v>
      </c>
      <c r="I23" s="342">
        <f t="shared" si="7"/>
        <v>4920</v>
      </c>
      <c r="J23" s="4"/>
      <c r="K23" s="49" t="s">
        <v>142</v>
      </c>
      <c r="L23" s="48">
        <v>5.76</v>
      </c>
      <c r="M23" s="341">
        <v>241</v>
      </c>
      <c r="N23" s="341">
        <f t="shared" si="12"/>
        <v>724</v>
      </c>
      <c r="O23" s="341">
        <v>370</v>
      </c>
      <c r="P23" s="341">
        <v>354</v>
      </c>
      <c r="Q23" s="341">
        <f>M23/L23</f>
        <v>41.84027777777778</v>
      </c>
      <c r="R23" s="342">
        <f>N23/L23</f>
        <v>125.69444444444444</v>
      </c>
      <c r="S23" s="4"/>
      <c r="T23" s="49" t="s">
        <v>149</v>
      </c>
      <c r="U23" s="48">
        <v>0.24</v>
      </c>
      <c r="V23" s="341">
        <v>529</v>
      </c>
      <c r="W23" s="341">
        <f t="shared" si="11"/>
        <v>1400</v>
      </c>
      <c r="X23" s="341">
        <v>683</v>
      </c>
      <c r="Y23" s="341">
        <v>717</v>
      </c>
      <c r="Z23" s="341">
        <f t="shared" si="4"/>
        <v>2204.166666666667</v>
      </c>
      <c r="AA23" s="342">
        <f t="shared" si="5"/>
        <v>5833.333333333334</v>
      </c>
      <c r="AB23" s="651"/>
      <c r="AC23" s="651"/>
      <c r="AD23" s="128"/>
      <c r="AE23" s="349"/>
      <c r="AF23" s="349"/>
      <c r="AG23" s="349"/>
      <c r="AH23" s="349"/>
      <c r="AI23" s="126"/>
      <c r="AJ23" s="348"/>
    </row>
    <row r="24" spans="1:36" ht="15" customHeight="1">
      <c r="A24" s="4"/>
      <c r="B24" s="49" t="s">
        <v>110</v>
      </c>
      <c r="C24" s="48">
        <v>0.07</v>
      </c>
      <c r="D24" s="341">
        <v>90</v>
      </c>
      <c r="E24" s="341">
        <f t="shared" si="6"/>
        <v>221</v>
      </c>
      <c r="F24" s="341">
        <v>111</v>
      </c>
      <c r="G24" s="341">
        <v>110</v>
      </c>
      <c r="H24" s="341">
        <f t="shared" si="8"/>
        <v>1285.7142857142856</v>
      </c>
      <c r="I24" s="342">
        <f t="shared" si="7"/>
        <v>3157.142857142857</v>
      </c>
      <c r="J24" s="4"/>
      <c r="K24" s="49" t="s">
        <v>145</v>
      </c>
      <c r="L24" s="48">
        <v>11.31</v>
      </c>
      <c r="M24" s="341">
        <v>160</v>
      </c>
      <c r="N24" s="341">
        <f t="shared" si="12"/>
        <v>542</v>
      </c>
      <c r="O24" s="341">
        <v>275</v>
      </c>
      <c r="P24" s="341">
        <v>267</v>
      </c>
      <c r="Q24" s="341">
        <f t="shared" si="0"/>
        <v>14.146772767462423</v>
      </c>
      <c r="R24" s="342">
        <f t="shared" si="2"/>
        <v>47.92219274977896</v>
      </c>
      <c r="S24" s="4"/>
      <c r="T24" s="49" t="s">
        <v>152</v>
      </c>
      <c r="U24" s="48">
        <v>0.23</v>
      </c>
      <c r="V24" s="341">
        <v>600</v>
      </c>
      <c r="W24" s="341">
        <f t="shared" si="11"/>
        <v>1499</v>
      </c>
      <c r="X24" s="341">
        <v>755</v>
      </c>
      <c r="Y24" s="341">
        <v>744</v>
      </c>
      <c r="Z24" s="341">
        <f t="shared" si="4"/>
        <v>2608.695652173913</v>
      </c>
      <c r="AA24" s="342">
        <f t="shared" si="5"/>
        <v>6517.391304347826</v>
      </c>
      <c r="AB24" s="647" t="s">
        <v>345</v>
      </c>
      <c r="AC24" s="648"/>
      <c r="AD24" s="344">
        <f>C5+L5+L17+L25+L35+L37+L41+U5+U18+U35+U42+AD5+AD10+AD14+AD17</f>
        <v>490.61999999999995</v>
      </c>
      <c r="AE24" s="427">
        <f>D5+M5+M17+M25+M35+M37+M41+V5+V18+V35+V42+AE5+AE10+AE14+AE17</f>
        <v>35362</v>
      </c>
      <c r="AF24" s="427">
        <f>E5+N5+N17+N25+N35+N37+N41+W5+W18+W35+W42+AF5+AF10+AF14+AF17</f>
        <v>101079</v>
      </c>
      <c r="AG24" s="427">
        <f>F5+O5+O17+O25+O35+O37+O41+X5+X18+X35+X42+AG5+AG10+AG14+AG17</f>
        <v>49838</v>
      </c>
      <c r="AH24" s="427">
        <f>G5+P5+P17+P25+P35+P37+P41+Y5+Y18+Y35+Y42+AH5+AH10+AH14+AH17</f>
        <v>51241</v>
      </c>
      <c r="AI24" s="344">
        <f t="shared" si="1"/>
        <v>72.07614854673679</v>
      </c>
      <c r="AJ24" s="436">
        <f t="shared" si="9"/>
        <v>206.022991317109</v>
      </c>
    </row>
    <row r="25" spans="1:27" ht="15" customHeight="1">
      <c r="A25" s="4"/>
      <c r="B25" s="49" t="s">
        <v>114</v>
      </c>
      <c r="C25" s="48">
        <v>0.19</v>
      </c>
      <c r="D25" s="341">
        <v>277</v>
      </c>
      <c r="E25" s="341">
        <f t="shared" si="6"/>
        <v>578</v>
      </c>
      <c r="F25" s="341">
        <v>283</v>
      </c>
      <c r="G25" s="341">
        <v>295</v>
      </c>
      <c r="H25" s="341">
        <f t="shared" si="8"/>
        <v>1457.8947368421052</v>
      </c>
      <c r="I25" s="342">
        <f t="shared" si="7"/>
        <v>3042.1052631578946</v>
      </c>
      <c r="J25" s="643" t="s">
        <v>148</v>
      </c>
      <c r="K25" s="644"/>
      <c r="L25" s="47">
        <f>SUM(L26:L34)</f>
        <v>16.28</v>
      </c>
      <c r="M25" s="340">
        <f>SUM(M26:M27,M28:M34)</f>
        <v>3884</v>
      </c>
      <c r="N25" s="340">
        <f>SUM(N26:N27,N28:N34)</f>
        <v>11412</v>
      </c>
      <c r="O25" s="340">
        <f>SUM(O26:O27,O28:O34)</f>
        <v>5576</v>
      </c>
      <c r="P25" s="340">
        <f>SUM(P26:P27,P28:P34)</f>
        <v>5836</v>
      </c>
      <c r="Q25" s="340">
        <f t="shared" si="0"/>
        <v>238.57493857493856</v>
      </c>
      <c r="R25" s="431">
        <f t="shared" si="2"/>
        <v>700.9828009828009</v>
      </c>
      <c r="S25" s="4"/>
      <c r="T25" s="49" t="s">
        <v>155</v>
      </c>
      <c r="U25" s="48">
        <v>0.23</v>
      </c>
      <c r="V25" s="341">
        <v>603</v>
      </c>
      <c r="W25" s="341">
        <f t="shared" si="11"/>
        <v>1415</v>
      </c>
      <c r="X25" s="341">
        <v>711</v>
      </c>
      <c r="Y25" s="341">
        <v>704</v>
      </c>
      <c r="Z25" s="341">
        <f t="shared" si="4"/>
        <v>2621.7391304347825</v>
      </c>
      <c r="AA25" s="342">
        <f t="shared" si="5"/>
        <v>6152.173913043478</v>
      </c>
    </row>
    <row r="26" spans="1:27" ht="15" customHeight="1">
      <c r="A26" s="4"/>
      <c r="B26" s="49" t="s">
        <v>117</v>
      </c>
      <c r="C26" s="48">
        <v>0.22</v>
      </c>
      <c r="D26" s="341">
        <v>234</v>
      </c>
      <c r="E26" s="341">
        <f t="shared" si="6"/>
        <v>530</v>
      </c>
      <c r="F26" s="341">
        <v>236</v>
      </c>
      <c r="G26" s="341">
        <v>294</v>
      </c>
      <c r="H26" s="341">
        <f t="shared" si="8"/>
        <v>1063.6363636363637</v>
      </c>
      <c r="I26" s="342">
        <f t="shared" si="7"/>
        <v>2409.090909090909</v>
      </c>
      <c r="J26" s="4"/>
      <c r="K26" s="49" t="s">
        <v>151</v>
      </c>
      <c r="L26" s="48">
        <v>2.41</v>
      </c>
      <c r="M26" s="341">
        <v>554</v>
      </c>
      <c r="N26" s="341">
        <f>SUM(O26:P26)</f>
        <v>1644</v>
      </c>
      <c r="O26" s="341">
        <v>788</v>
      </c>
      <c r="P26" s="341">
        <v>856</v>
      </c>
      <c r="Q26" s="341">
        <f t="shared" si="0"/>
        <v>229.87551867219915</v>
      </c>
      <c r="R26" s="342">
        <f t="shared" si="2"/>
        <v>682.1576763485476</v>
      </c>
      <c r="S26" s="4"/>
      <c r="T26" s="49" t="s">
        <v>41</v>
      </c>
      <c r="U26" s="48">
        <v>0.18</v>
      </c>
      <c r="V26" s="341">
        <v>370</v>
      </c>
      <c r="W26" s="341">
        <f t="shared" si="11"/>
        <v>861</v>
      </c>
      <c r="X26" s="50">
        <v>451</v>
      </c>
      <c r="Y26" s="341">
        <v>410</v>
      </c>
      <c r="Z26" s="341">
        <f t="shared" si="4"/>
        <v>2055.5555555555557</v>
      </c>
      <c r="AA26" s="51">
        <f t="shared" si="5"/>
        <v>4783.333333333334</v>
      </c>
    </row>
    <row r="27" spans="1:27" ht="15" customHeight="1">
      <c r="A27" s="4"/>
      <c r="B27" s="49" t="s">
        <v>121</v>
      </c>
      <c r="C27" s="48">
        <v>0.06</v>
      </c>
      <c r="D27" s="341">
        <v>61</v>
      </c>
      <c r="E27" s="341">
        <f t="shared" si="6"/>
        <v>170</v>
      </c>
      <c r="F27" s="341">
        <v>77</v>
      </c>
      <c r="G27" s="341">
        <v>93</v>
      </c>
      <c r="H27" s="341">
        <f t="shared" si="8"/>
        <v>1016.6666666666667</v>
      </c>
      <c r="I27" s="342">
        <f t="shared" si="7"/>
        <v>2833.3333333333335</v>
      </c>
      <c r="J27" s="4"/>
      <c r="K27" s="49" t="s">
        <v>154</v>
      </c>
      <c r="L27" s="48">
        <v>2.77</v>
      </c>
      <c r="M27" s="341">
        <v>1339</v>
      </c>
      <c r="N27" s="341">
        <f aca="true" t="shared" si="13" ref="N27:N34">SUM(O27:P27)</f>
        <v>3732</v>
      </c>
      <c r="O27" s="341">
        <v>1833</v>
      </c>
      <c r="P27" s="341">
        <v>1899</v>
      </c>
      <c r="Q27" s="341">
        <f t="shared" si="0"/>
        <v>483.39350180505414</v>
      </c>
      <c r="R27" s="342">
        <f t="shared" si="2"/>
        <v>1347.2924187725632</v>
      </c>
      <c r="S27" s="4"/>
      <c r="T27" s="49" t="s">
        <v>44</v>
      </c>
      <c r="U27" s="48">
        <v>0.23</v>
      </c>
      <c r="V27" s="341">
        <v>396</v>
      </c>
      <c r="W27" s="341">
        <f t="shared" si="11"/>
        <v>1038</v>
      </c>
      <c r="X27" s="341">
        <v>535</v>
      </c>
      <c r="Y27" s="341">
        <v>503</v>
      </c>
      <c r="Z27" s="341">
        <f t="shared" si="4"/>
        <v>1721.7391304347825</v>
      </c>
      <c r="AA27" s="51">
        <f t="shared" si="5"/>
        <v>4513.043478260869</v>
      </c>
    </row>
    <row r="28" spans="1:27" ht="15" customHeight="1">
      <c r="A28" s="4"/>
      <c r="B28" s="49" t="s">
        <v>125</v>
      </c>
      <c r="C28" s="48">
        <v>0.14</v>
      </c>
      <c r="D28" s="341">
        <v>234</v>
      </c>
      <c r="E28" s="341">
        <f t="shared" si="6"/>
        <v>547</v>
      </c>
      <c r="F28" s="341">
        <v>262</v>
      </c>
      <c r="G28" s="341">
        <v>285</v>
      </c>
      <c r="H28" s="341">
        <f t="shared" si="8"/>
        <v>1671.4285714285713</v>
      </c>
      <c r="I28" s="342">
        <f t="shared" si="7"/>
        <v>3907.142857142857</v>
      </c>
      <c r="J28" s="4"/>
      <c r="K28" s="49" t="s">
        <v>40</v>
      </c>
      <c r="L28" s="48">
        <v>2.89</v>
      </c>
      <c r="M28" s="341">
        <v>936</v>
      </c>
      <c r="N28" s="341">
        <f t="shared" si="13"/>
        <v>2769</v>
      </c>
      <c r="O28" s="341">
        <v>1327</v>
      </c>
      <c r="P28" s="341">
        <v>1442</v>
      </c>
      <c r="Q28" s="341">
        <f t="shared" si="0"/>
        <v>323.87543252595157</v>
      </c>
      <c r="R28" s="342">
        <f t="shared" si="2"/>
        <v>958.1314878892733</v>
      </c>
      <c r="T28" s="49" t="s">
        <v>236</v>
      </c>
      <c r="U28" s="48">
        <v>0.13</v>
      </c>
      <c r="V28" s="341">
        <v>165</v>
      </c>
      <c r="W28" s="341">
        <f t="shared" si="11"/>
        <v>453</v>
      </c>
      <c r="X28" s="341">
        <v>226</v>
      </c>
      <c r="Y28" s="341">
        <v>227</v>
      </c>
      <c r="Z28" s="341">
        <f t="shared" si="4"/>
        <v>1269.2307692307693</v>
      </c>
      <c r="AA28" s="51">
        <f t="shared" si="5"/>
        <v>3484.6153846153843</v>
      </c>
    </row>
    <row r="29" spans="1:27" ht="15" customHeight="1">
      <c r="A29" s="4"/>
      <c r="B29" s="49" t="s">
        <v>129</v>
      </c>
      <c r="C29" s="48">
        <v>0.07</v>
      </c>
      <c r="D29" s="341">
        <v>105</v>
      </c>
      <c r="E29" s="341">
        <f t="shared" si="6"/>
        <v>266</v>
      </c>
      <c r="F29" s="341">
        <v>137</v>
      </c>
      <c r="G29" s="341">
        <v>129</v>
      </c>
      <c r="H29" s="341">
        <f t="shared" si="8"/>
        <v>1499.9999999999998</v>
      </c>
      <c r="I29" s="342">
        <f t="shared" si="7"/>
        <v>3799.9999999999995</v>
      </c>
      <c r="J29" s="4"/>
      <c r="K29" s="49" t="s">
        <v>43</v>
      </c>
      <c r="L29" s="48">
        <v>3.56</v>
      </c>
      <c r="M29" s="341">
        <v>168</v>
      </c>
      <c r="N29" s="341">
        <f t="shared" si="13"/>
        <v>534</v>
      </c>
      <c r="O29" s="341">
        <v>270</v>
      </c>
      <c r="P29" s="341">
        <v>264</v>
      </c>
      <c r="Q29" s="341">
        <f t="shared" si="0"/>
        <v>47.19101123595505</v>
      </c>
      <c r="R29" s="342">
        <f t="shared" si="2"/>
        <v>150</v>
      </c>
      <c r="T29" s="49" t="s">
        <v>237</v>
      </c>
      <c r="U29" s="48">
        <v>0.14</v>
      </c>
      <c r="V29" s="341">
        <v>165</v>
      </c>
      <c r="W29" s="341">
        <f t="shared" si="11"/>
        <v>453</v>
      </c>
      <c r="X29" s="341">
        <v>237</v>
      </c>
      <c r="Y29" s="341">
        <v>216</v>
      </c>
      <c r="Z29" s="341">
        <f t="shared" si="4"/>
        <v>1178.5714285714284</v>
      </c>
      <c r="AA29" s="51">
        <f t="shared" si="5"/>
        <v>3235.7142857142853</v>
      </c>
    </row>
    <row r="30" spans="1:35" ht="15" customHeight="1">
      <c r="A30" s="4"/>
      <c r="B30" s="49" t="s">
        <v>132</v>
      </c>
      <c r="C30" s="48">
        <v>0.03</v>
      </c>
      <c r="D30" s="341">
        <v>63</v>
      </c>
      <c r="E30" s="341">
        <f t="shared" si="6"/>
        <v>159</v>
      </c>
      <c r="F30" s="341">
        <v>67</v>
      </c>
      <c r="G30" s="341">
        <v>92</v>
      </c>
      <c r="H30" s="341">
        <f t="shared" si="8"/>
        <v>2100</v>
      </c>
      <c r="I30" s="342">
        <f t="shared" si="7"/>
        <v>5300</v>
      </c>
      <c r="J30" s="4"/>
      <c r="K30" s="49" t="s">
        <v>46</v>
      </c>
      <c r="L30" s="48">
        <v>0.67</v>
      </c>
      <c r="M30" s="341">
        <v>138</v>
      </c>
      <c r="N30" s="341">
        <f t="shared" si="13"/>
        <v>433</v>
      </c>
      <c r="O30" s="341">
        <v>213</v>
      </c>
      <c r="P30" s="341">
        <v>220</v>
      </c>
      <c r="Q30" s="341">
        <f t="shared" si="0"/>
        <v>205.97014925373134</v>
      </c>
      <c r="R30" s="342">
        <f t="shared" si="2"/>
        <v>646.2686567164179</v>
      </c>
      <c r="T30" s="49" t="s">
        <v>238</v>
      </c>
      <c r="U30" s="48">
        <v>0.31</v>
      </c>
      <c r="V30" s="341">
        <v>583</v>
      </c>
      <c r="W30" s="341">
        <f t="shared" si="11"/>
        <v>1683</v>
      </c>
      <c r="X30" s="341">
        <v>818</v>
      </c>
      <c r="Y30" s="341">
        <v>865</v>
      </c>
      <c r="Z30" s="341">
        <f t="shared" si="4"/>
        <v>1880.6451612903227</v>
      </c>
      <c r="AA30" s="51">
        <f t="shared" si="5"/>
        <v>5429.032258064516</v>
      </c>
      <c r="AG30" s="327"/>
      <c r="AH30" s="327"/>
      <c r="AI30" s="327"/>
    </row>
    <row r="31" spans="1:27" ht="15" customHeight="1">
      <c r="A31" s="4"/>
      <c r="B31" s="49" t="s">
        <v>135</v>
      </c>
      <c r="C31" s="48">
        <v>0.07</v>
      </c>
      <c r="D31" s="341">
        <v>74</v>
      </c>
      <c r="E31" s="341">
        <f t="shared" si="6"/>
        <v>190</v>
      </c>
      <c r="F31" s="341">
        <v>93</v>
      </c>
      <c r="G31" s="341">
        <v>97</v>
      </c>
      <c r="H31" s="341">
        <f t="shared" si="8"/>
        <v>1057.142857142857</v>
      </c>
      <c r="I31" s="342">
        <f t="shared" si="7"/>
        <v>2714.285714285714</v>
      </c>
      <c r="J31" s="4"/>
      <c r="K31" s="49" t="s">
        <v>49</v>
      </c>
      <c r="L31" s="48">
        <v>1.55</v>
      </c>
      <c r="M31" s="341">
        <v>37</v>
      </c>
      <c r="N31" s="341">
        <f t="shared" si="13"/>
        <v>112</v>
      </c>
      <c r="O31" s="341">
        <v>55</v>
      </c>
      <c r="P31" s="341">
        <v>57</v>
      </c>
      <c r="Q31" s="341">
        <f t="shared" si="0"/>
        <v>23.870967741935484</v>
      </c>
      <c r="R31" s="342">
        <f t="shared" si="2"/>
        <v>72.25806451612902</v>
      </c>
      <c r="T31" s="49" t="s">
        <v>239</v>
      </c>
      <c r="U31" s="48">
        <v>0.22</v>
      </c>
      <c r="V31" s="341">
        <v>457</v>
      </c>
      <c r="W31" s="341">
        <f t="shared" si="11"/>
        <v>1324</v>
      </c>
      <c r="X31" s="341">
        <v>668</v>
      </c>
      <c r="Y31" s="341">
        <v>656</v>
      </c>
      <c r="Z31" s="341">
        <f t="shared" si="4"/>
        <v>2077.2727272727275</v>
      </c>
      <c r="AA31" s="51">
        <f t="shared" si="5"/>
        <v>6018.181818181818</v>
      </c>
    </row>
    <row r="32" spans="1:27" ht="15" customHeight="1">
      <c r="A32" s="4"/>
      <c r="B32" s="49" t="s">
        <v>138</v>
      </c>
      <c r="C32" s="48">
        <v>0.04</v>
      </c>
      <c r="D32" s="341">
        <v>97</v>
      </c>
      <c r="E32" s="341">
        <f t="shared" si="6"/>
        <v>228</v>
      </c>
      <c r="F32" s="341">
        <v>94</v>
      </c>
      <c r="G32" s="341">
        <v>134</v>
      </c>
      <c r="H32" s="341">
        <f t="shared" si="8"/>
        <v>2425</v>
      </c>
      <c r="I32" s="342">
        <f t="shared" si="7"/>
        <v>5700</v>
      </c>
      <c r="J32" s="4"/>
      <c r="K32" s="49" t="s">
        <v>53</v>
      </c>
      <c r="L32" s="48">
        <v>1.01</v>
      </c>
      <c r="M32" s="341">
        <v>105</v>
      </c>
      <c r="N32" s="341">
        <f t="shared" si="13"/>
        <v>382</v>
      </c>
      <c r="O32" s="341">
        <v>199</v>
      </c>
      <c r="P32" s="341">
        <v>183</v>
      </c>
      <c r="Q32" s="341">
        <f t="shared" si="0"/>
        <v>103.96039603960396</v>
      </c>
      <c r="R32" s="342">
        <f t="shared" si="2"/>
        <v>378.2178217821782</v>
      </c>
      <c r="T32" s="49" t="s">
        <v>240</v>
      </c>
      <c r="U32" s="48">
        <v>0.19</v>
      </c>
      <c r="V32" s="341">
        <v>443</v>
      </c>
      <c r="W32" s="341">
        <f t="shared" si="11"/>
        <v>1222</v>
      </c>
      <c r="X32" s="341">
        <v>633</v>
      </c>
      <c r="Y32" s="341">
        <v>589</v>
      </c>
      <c r="Z32" s="341">
        <f t="shared" si="4"/>
        <v>2331.578947368421</v>
      </c>
      <c r="AA32" s="51">
        <f t="shared" si="5"/>
        <v>6431.578947368421</v>
      </c>
    </row>
    <row r="33" spans="1:27" ht="15" customHeight="1">
      <c r="A33" s="4"/>
      <c r="B33" s="49" t="s">
        <v>141</v>
      </c>
      <c r="C33" s="48">
        <v>0.01</v>
      </c>
      <c r="D33" s="341">
        <v>23</v>
      </c>
      <c r="E33" s="341">
        <f t="shared" si="6"/>
        <v>67</v>
      </c>
      <c r="F33" s="341">
        <v>29</v>
      </c>
      <c r="G33" s="341">
        <v>38</v>
      </c>
      <c r="H33" s="341">
        <f t="shared" si="8"/>
        <v>2300</v>
      </c>
      <c r="I33" s="342">
        <f t="shared" si="7"/>
        <v>6700</v>
      </c>
      <c r="J33" s="4"/>
      <c r="K33" s="49" t="s">
        <v>57</v>
      </c>
      <c r="L33" s="48">
        <v>1.13</v>
      </c>
      <c r="M33" s="341">
        <v>142</v>
      </c>
      <c r="N33" s="341">
        <f t="shared" si="13"/>
        <v>460</v>
      </c>
      <c r="O33" s="341">
        <v>229</v>
      </c>
      <c r="P33" s="341">
        <v>231</v>
      </c>
      <c r="Q33" s="341">
        <f t="shared" si="0"/>
        <v>125.6637168141593</v>
      </c>
      <c r="R33" s="342">
        <f t="shared" si="2"/>
        <v>407.07964601769913</v>
      </c>
      <c r="T33" s="49" t="s">
        <v>241</v>
      </c>
      <c r="U33" s="48">
        <v>0.13</v>
      </c>
      <c r="V33" s="341">
        <v>169</v>
      </c>
      <c r="W33" s="341">
        <f t="shared" si="11"/>
        <v>498</v>
      </c>
      <c r="X33" s="341">
        <v>261</v>
      </c>
      <c r="Y33" s="341">
        <v>237</v>
      </c>
      <c r="Z33" s="341">
        <f t="shared" si="4"/>
        <v>1300</v>
      </c>
      <c r="AA33" s="51">
        <f t="shared" si="5"/>
        <v>3830.7692307692305</v>
      </c>
    </row>
    <row r="34" spans="1:27" ht="15" customHeight="1">
      <c r="A34" s="4"/>
      <c r="B34" s="49" t="s">
        <v>144</v>
      </c>
      <c r="C34" s="48">
        <v>0.19</v>
      </c>
      <c r="D34" s="341">
        <v>283</v>
      </c>
      <c r="E34" s="341">
        <f t="shared" si="6"/>
        <v>755</v>
      </c>
      <c r="F34" s="341">
        <v>370</v>
      </c>
      <c r="G34" s="341">
        <v>385</v>
      </c>
      <c r="H34" s="341">
        <f t="shared" si="8"/>
        <v>1489.4736842105262</v>
      </c>
      <c r="I34" s="342">
        <f t="shared" si="7"/>
        <v>3973.684210526316</v>
      </c>
      <c r="J34" s="4"/>
      <c r="K34" s="49" t="s">
        <v>60</v>
      </c>
      <c r="L34" s="48">
        <v>0.29</v>
      </c>
      <c r="M34" s="341">
        <v>465</v>
      </c>
      <c r="N34" s="341">
        <f t="shared" si="13"/>
        <v>1346</v>
      </c>
      <c r="O34" s="341">
        <v>662</v>
      </c>
      <c r="P34" s="341">
        <v>684</v>
      </c>
      <c r="Q34" s="341">
        <f t="shared" si="0"/>
        <v>1603.448275862069</v>
      </c>
      <c r="R34" s="342">
        <f t="shared" si="2"/>
        <v>4641.379310344828</v>
      </c>
      <c r="T34" s="49" t="s">
        <v>242</v>
      </c>
      <c r="U34" s="48">
        <v>0.23</v>
      </c>
      <c r="V34" s="341">
        <v>285</v>
      </c>
      <c r="W34" s="341">
        <f t="shared" si="11"/>
        <v>817</v>
      </c>
      <c r="X34" s="341">
        <v>402</v>
      </c>
      <c r="Y34" s="341">
        <v>415</v>
      </c>
      <c r="Z34" s="341">
        <f t="shared" si="4"/>
        <v>1239.1304347826087</v>
      </c>
      <c r="AA34" s="51">
        <f t="shared" si="5"/>
        <v>3552.173913043478</v>
      </c>
    </row>
    <row r="35" spans="1:27" ht="15" customHeight="1">
      <c r="A35" s="4"/>
      <c r="B35" s="49" t="s">
        <v>147</v>
      </c>
      <c r="C35" s="48">
        <v>0.08</v>
      </c>
      <c r="D35" s="341">
        <v>180</v>
      </c>
      <c r="E35" s="341">
        <f t="shared" si="6"/>
        <v>420</v>
      </c>
      <c r="F35" s="341">
        <v>192</v>
      </c>
      <c r="G35" s="341">
        <v>228</v>
      </c>
      <c r="H35" s="341">
        <f t="shared" si="8"/>
        <v>2250</v>
      </c>
      <c r="I35" s="342">
        <f t="shared" si="7"/>
        <v>5250</v>
      </c>
      <c r="J35" s="643" t="s">
        <v>64</v>
      </c>
      <c r="K35" s="644"/>
      <c r="L35" s="47">
        <v>28.53</v>
      </c>
      <c r="M35" s="340">
        <v>659</v>
      </c>
      <c r="N35" s="340">
        <f>O35+P35</f>
        <v>1965</v>
      </c>
      <c r="O35" s="340">
        <v>936</v>
      </c>
      <c r="P35" s="340">
        <v>1029</v>
      </c>
      <c r="Q35" s="340">
        <f t="shared" si="0"/>
        <v>23.098492814581142</v>
      </c>
      <c r="R35" s="431">
        <f t="shared" si="2"/>
        <v>68.87486855941114</v>
      </c>
      <c r="S35" s="643" t="s">
        <v>69</v>
      </c>
      <c r="T35" s="644"/>
      <c r="U35" s="47">
        <v>30.02</v>
      </c>
      <c r="V35" s="340">
        <f>SUM(V36:V41)</f>
        <v>1104</v>
      </c>
      <c r="W35" s="340">
        <f t="shared" si="11"/>
        <v>3294</v>
      </c>
      <c r="X35" s="343">
        <f>SUM(X36:X41)</f>
        <v>1646</v>
      </c>
      <c r="Y35" s="343">
        <f>SUM(Y36:Y41)</f>
        <v>1648</v>
      </c>
      <c r="Z35" s="343">
        <f t="shared" si="4"/>
        <v>36.77548301132578</v>
      </c>
      <c r="AA35" s="437">
        <f t="shared" si="5"/>
        <v>109.72684876748835</v>
      </c>
    </row>
    <row r="36" spans="1:27" ht="15" customHeight="1">
      <c r="A36" s="4"/>
      <c r="B36" s="49" t="s">
        <v>150</v>
      </c>
      <c r="C36" s="48">
        <v>0.77</v>
      </c>
      <c r="D36" s="341">
        <v>1148</v>
      </c>
      <c r="E36" s="341">
        <f t="shared" si="6"/>
        <v>2973</v>
      </c>
      <c r="F36" s="341">
        <v>1483</v>
      </c>
      <c r="G36" s="341">
        <v>1490</v>
      </c>
      <c r="H36" s="341">
        <f t="shared" si="8"/>
        <v>1490.9090909090908</v>
      </c>
      <c r="I36" s="342">
        <f t="shared" si="7"/>
        <v>3861.038961038961</v>
      </c>
      <c r="J36" s="4"/>
      <c r="K36" s="49" t="s">
        <v>68</v>
      </c>
      <c r="L36" s="48">
        <v>28.53</v>
      </c>
      <c r="M36" s="341">
        <v>659</v>
      </c>
      <c r="N36" s="341">
        <f>O36+P36</f>
        <v>1965</v>
      </c>
      <c r="O36" s="341">
        <v>936</v>
      </c>
      <c r="P36" s="341">
        <v>1029</v>
      </c>
      <c r="Q36" s="341">
        <f t="shared" si="0"/>
        <v>23.098492814581142</v>
      </c>
      <c r="R36" s="342">
        <f t="shared" si="2"/>
        <v>68.87486855941114</v>
      </c>
      <c r="S36" s="4"/>
      <c r="T36" s="49" t="s">
        <v>73</v>
      </c>
      <c r="U36" s="48">
        <v>0.54</v>
      </c>
      <c r="V36" s="341">
        <v>36</v>
      </c>
      <c r="W36" s="341">
        <f t="shared" si="11"/>
        <v>136</v>
      </c>
      <c r="X36" s="50">
        <v>66</v>
      </c>
      <c r="Y36" s="50">
        <v>70</v>
      </c>
      <c r="Z36" s="50">
        <f t="shared" si="4"/>
        <v>66.66666666666666</v>
      </c>
      <c r="AA36" s="51">
        <f t="shared" si="5"/>
        <v>251.85185185185185</v>
      </c>
    </row>
    <row r="37" spans="1:27" ht="15" customHeight="1">
      <c r="A37" s="4"/>
      <c r="B37" s="49" t="s">
        <v>153</v>
      </c>
      <c r="C37" s="48">
        <v>0.57</v>
      </c>
      <c r="D37" s="341">
        <v>980</v>
      </c>
      <c r="E37" s="341">
        <f t="shared" si="6"/>
        <v>2422</v>
      </c>
      <c r="F37" s="341">
        <v>1185</v>
      </c>
      <c r="G37" s="341">
        <v>1237</v>
      </c>
      <c r="H37" s="341">
        <f t="shared" si="8"/>
        <v>1719.2982456140353</v>
      </c>
      <c r="I37" s="342">
        <f t="shared" si="7"/>
        <v>4249.122807017544</v>
      </c>
      <c r="J37" s="643" t="s">
        <v>72</v>
      </c>
      <c r="K37" s="644"/>
      <c r="L37" s="47">
        <f>SUM(L38:L40)</f>
        <v>79.03</v>
      </c>
      <c r="M37" s="340">
        <f>SUM(M38:M40)</f>
        <v>352</v>
      </c>
      <c r="N37" s="340">
        <f>SUM(N38:N40)</f>
        <v>972</v>
      </c>
      <c r="O37" s="340">
        <f>SUM(O38:O40)</f>
        <v>454</v>
      </c>
      <c r="P37" s="340">
        <f>SUM(P38:P40)</f>
        <v>518</v>
      </c>
      <c r="Q37" s="340">
        <f t="shared" si="0"/>
        <v>4.454004808300645</v>
      </c>
      <c r="R37" s="431">
        <f t="shared" si="2"/>
        <v>12.299126913830191</v>
      </c>
      <c r="S37" s="4"/>
      <c r="T37" s="49" t="s">
        <v>77</v>
      </c>
      <c r="U37" s="48">
        <v>1.36</v>
      </c>
      <c r="V37" s="341">
        <v>87</v>
      </c>
      <c r="W37" s="341">
        <f t="shared" si="11"/>
        <v>287</v>
      </c>
      <c r="X37" s="50">
        <v>147</v>
      </c>
      <c r="Y37" s="50">
        <v>140</v>
      </c>
      <c r="Z37" s="50">
        <f t="shared" si="4"/>
        <v>63.970588235294116</v>
      </c>
      <c r="AA37" s="51">
        <f t="shared" si="5"/>
        <v>211.02941176470586</v>
      </c>
    </row>
    <row r="38" spans="1:36" s="2" customFormat="1" ht="15" customHeight="1">
      <c r="A38" s="4"/>
      <c r="B38" s="49" t="s">
        <v>39</v>
      </c>
      <c r="C38" s="48">
        <v>0.22</v>
      </c>
      <c r="D38" s="341">
        <v>397</v>
      </c>
      <c r="E38" s="341">
        <f t="shared" si="6"/>
        <v>1099</v>
      </c>
      <c r="F38" s="341">
        <v>539</v>
      </c>
      <c r="G38" s="341">
        <v>560</v>
      </c>
      <c r="H38" s="341">
        <f t="shared" si="8"/>
        <v>1804.5454545454545</v>
      </c>
      <c r="I38" s="342">
        <f t="shared" si="7"/>
        <v>4995.454545454545</v>
      </c>
      <c r="J38" s="4"/>
      <c r="K38" s="49" t="s">
        <v>76</v>
      </c>
      <c r="L38" s="48">
        <v>3.83</v>
      </c>
      <c r="M38" s="341">
        <v>33</v>
      </c>
      <c r="N38" s="341">
        <f>SUM(O38:P38)</f>
        <v>113</v>
      </c>
      <c r="O38" s="341">
        <v>50</v>
      </c>
      <c r="P38" s="341">
        <v>63</v>
      </c>
      <c r="Q38" s="341">
        <f t="shared" si="0"/>
        <v>8.616187989556135</v>
      </c>
      <c r="R38" s="342">
        <f t="shared" si="2"/>
        <v>29.503916449086162</v>
      </c>
      <c r="S38" s="4"/>
      <c r="T38" s="49" t="s">
        <v>81</v>
      </c>
      <c r="U38" s="48">
        <v>2.67</v>
      </c>
      <c r="V38" s="341">
        <v>130</v>
      </c>
      <c r="W38" s="341">
        <f t="shared" si="11"/>
        <v>408</v>
      </c>
      <c r="X38" s="50">
        <v>191</v>
      </c>
      <c r="Y38" s="50">
        <v>217</v>
      </c>
      <c r="Z38" s="50">
        <f t="shared" si="4"/>
        <v>48.68913857677903</v>
      </c>
      <c r="AA38" s="51">
        <f t="shared" si="5"/>
        <v>152.80898876404495</v>
      </c>
      <c r="AB38" s="3"/>
      <c r="AC38" s="3"/>
      <c r="AD38" s="3"/>
      <c r="AE38" s="3"/>
      <c r="AF38" s="3"/>
      <c r="AG38" s="3"/>
      <c r="AH38" s="3"/>
      <c r="AI38" s="3"/>
      <c r="AJ38" s="3"/>
    </row>
    <row r="39" spans="1:27" ht="15" customHeight="1">
      <c r="A39" s="4"/>
      <c r="B39" s="49" t="s">
        <v>42</v>
      </c>
      <c r="C39" s="48">
        <v>0.2</v>
      </c>
      <c r="D39" s="341">
        <v>269</v>
      </c>
      <c r="E39" s="341">
        <f t="shared" si="6"/>
        <v>635</v>
      </c>
      <c r="F39" s="341">
        <v>289</v>
      </c>
      <c r="G39" s="341">
        <v>346</v>
      </c>
      <c r="H39" s="341">
        <f t="shared" si="8"/>
        <v>1345</v>
      </c>
      <c r="I39" s="342">
        <f t="shared" si="7"/>
        <v>3175</v>
      </c>
      <c r="J39" s="4"/>
      <c r="K39" s="49" t="s">
        <v>80</v>
      </c>
      <c r="L39" s="48">
        <v>5.22</v>
      </c>
      <c r="M39" s="341">
        <v>48</v>
      </c>
      <c r="N39" s="341">
        <f>SUM(O39:P39)</f>
        <v>151</v>
      </c>
      <c r="O39" s="341">
        <v>68</v>
      </c>
      <c r="P39" s="341">
        <v>83</v>
      </c>
      <c r="Q39" s="341">
        <f t="shared" si="0"/>
        <v>9.195402298850576</v>
      </c>
      <c r="R39" s="342">
        <f t="shared" si="2"/>
        <v>28.9272030651341</v>
      </c>
      <c r="S39" s="4"/>
      <c r="T39" s="49" t="s">
        <v>85</v>
      </c>
      <c r="U39" s="48">
        <v>5.28</v>
      </c>
      <c r="V39" s="341">
        <v>468</v>
      </c>
      <c r="W39" s="341">
        <f t="shared" si="11"/>
        <v>1454</v>
      </c>
      <c r="X39" s="50">
        <v>728</v>
      </c>
      <c r="Y39" s="50">
        <v>726</v>
      </c>
      <c r="Z39" s="50">
        <f t="shared" si="4"/>
        <v>88.63636363636363</v>
      </c>
      <c r="AA39" s="51">
        <f t="shared" si="5"/>
        <v>275.3787878787879</v>
      </c>
    </row>
    <row r="40" spans="1:27" ht="15" customHeight="1">
      <c r="A40" s="4"/>
      <c r="B40" s="49" t="s">
        <v>45</v>
      </c>
      <c r="C40" s="48">
        <v>0.09</v>
      </c>
      <c r="D40" s="341">
        <v>92</v>
      </c>
      <c r="E40" s="341">
        <f t="shared" si="6"/>
        <v>216</v>
      </c>
      <c r="F40" s="341">
        <v>104</v>
      </c>
      <c r="G40" s="341">
        <v>112</v>
      </c>
      <c r="H40" s="341">
        <f t="shared" si="8"/>
        <v>1022.2222222222223</v>
      </c>
      <c r="I40" s="342">
        <f t="shared" si="7"/>
        <v>2400</v>
      </c>
      <c r="J40" s="4"/>
      <c r="K40" s="49" t="s">
        <v>84</v>
      </c>
      <c r="L40" s="48">
        <v>69.98</v>
      </c>
      <c r="M40" s="341">
        <v>271</v>
      </c>
      <c r="N40" s="341">
        <f>SUM(O40:P40)</f>
        <v>708</v>
      </c>
      <c r="O40" s="341">
        <v>336</v>
      </c>
      <c r="P40" s="341">
        <v>372</v>
      </c>
      <c r="Q40" s="341">
        <f t="shared" si="0"/>
        <v>3.8725350100028577</v>
      </c>
      <c r="R40" s="342">
        <f t="shared" si="2"/>
        <v>10.117176336096026</v>
      </c>
      <c r="S40" s="4"/>
      <c r="T40" s="49" t="s">
        <v>89</v>
      </c>
      <c r="U40" s="48">
        <v>19.87</v>
      </c>
      <c r="V40" s="341">
        <v>206</v>
      </c>
      <c r="W40" s="341">
        <f t="shared" si="11"/>
        <v>571</v>
      </c>
      <c r="X40" s="50">
        <v>297</v>
      </c>
      <c r="Y40" s="50">
        <v>274</v>
      </c>
      <c r="Z40" s="50">
        <f t="shared" si="4"/>
        <v>10.367388022143935</v>
      </c>
      <c r="AA40" s="51">
        <f t="shared" si="5"/>
        <v>28.736789129340714</v>
      </c>
    </row>
    <row r="41" spans="1:27" ht="15" customHeight="1">
      <c r="A41" s="4"/>
      <c r="B41" s="49" t="s">
        <v>48</v>
      </c>
      <c r="C41" s="48">
        <v>1.56</v>
      </c>
      <c r="D41" s="341">
        <v>453</v>
      </c>
      <c r="E41" s="341">
        <f t="shared" si="6"/>
        <v>1150</v>
      </c>
      <c r="F41" s="341">
        <v>552</v>
      </c>
      <c r="G41" s="341">
        <v>598</v>
      </c>
      <c r="H41" s="341">
        <f t="shared" si="8"/>
        <v>290.38461538461536</v>
      </c>
      <c r="I41" s="342">
        <f t="shared" si="7"/>
        <v>737.1794871794872</v>
      </c>
      <c r="J41" s="643" t="s">
        <v>88</v>
      </c>
      <c r="K41" s="644"/>
      <c r="L41" s="47">
        <f>SUM(L42:L45)</f>
        <v>46.69</v>
      </c>
      <c r="M41" s="340">
        <f>SUM(M42:M45)</f>
        <v>692</v>
      </c>
      <c r="N41" s="340">
        <f>SUM(N42:N45)</f>
        <v>2147</v>
      </c>
      <c r="O41" s="340">
        <f>SUM(O42:O45)</f>
        <v>1078</v>
      </c>
      <c r="P41" s="340">
        <f>SUM(P42:P45)</f>
        <v>1069</v>
      </c>
      <c r="Q41" s="340">
        <f t="shared" si="0"/>
        <v>14.821160848147356</v>
      </c>
      <c r="R41" s="431">
        <f t="shared" si="2"/>
        <v>45.984150781751985</v>
      </c>
      <c r="S41" s="4"/>
      <c r="T41" s="49" t="s">
        <v>93</v>
      </c>
      <c r="U41" s="48">
        <v>0.3</v>
      </c>
      <c r="V41" s="341">
        <v>177</v>
      </c>
      <c r="W41" s="341">
        <f t="shared" si="11"/>
        <v>438</v>
      </c>
      <c r="X41" s="50">
        <v>217</v>
      </c>
      <c r="Y41" s="50">
        <v>221</v>
      </c>
      <c r="Z41" s="50">
        <f t="shared" si="4"/>
        <v>590</v>
      </c>
      <c r="AA41" s="51">
        <f t="shared" si="5"/>
        <v>1460</v>
      </c>
    </row>
    <row r="42" spans="1:27" ht="15" customHeight="1">
      <c r="A42" s="4"/>
      <c r="B42" s="49" t="s">
        <v>52</v>
      </c>
      <c r="C42" s="48">
        <v>1.93</v>
      </c>
      <c r="D42" s="341">
        <v>1055</v>
      </c>
      <c r="E42" s="341">
        <f t="shared" si="6"/>
        <v>2800</v>
      </c>
      <c r="F42" s="341">
        <v>1364</v>
      </c>
      <c r="G42" s="341">
        <v>1436</v>
      </c>
      <c r="H42" s="341">
        <f t="shared" si="8"/>
        <v>546.6321243523316</v>
      </c>
      <c r="I42" s="342">
        <f t="shared" si="7"/>
        <v>1450.777202072539</v>
      </c>
      <c r="J42" s="4"/>
      <c r="K42" s="49" t="s">
        <v>92</v>
      </c>
      <c r="L42" s="48">
        <v>1.73</v>
      </c>
      <c r="M42" s="341">
        <v>52</v>
      </c>
      <c r="N42" s="341">
        <f>SUM(O42:P42)</f>
        <v>192</v>
      </c>
      <c r="O42" s="341">
        <v>94</v>
      </c>
      <c r="P42" s="341">
        <v>98</v>
      </c>
      <c r="Q42" s="341">
        <f t="shared" si="0"/>
        <v>30.057803468208093</v>
      </c>
      <c r="R42" s="342">
        <f t="shared" si="2"/>
        <v>110.98265895953757</v>
      </c>
      <c r="S42" s="645" t="s">
        <v>97</v>
      </c>
      <c r="T42" s="646"/>
      <c r="U42" s="47">
        <v>18.06</v>
      </c>
      <c r="V42" s="340">
        <f>SUM(V43:V50)</f>
        <v>1448</v>
      </c>
      <c r="W42" s="340">
        <f t="shared" si="11"/>
        <v>4464</v>
      </c>
      <c r="X42" s="343">
        <f>SUM(X43:X50)</f>
        <v>2236</v>
      </c>
      <c r="Y42" s="343">
        <f>SUM(Y43:Y50)</f>
        <v>2228</v>
      </c>
      <c r="Z42" s="343">
        <f t="shared" si="4"/>
        <v>80.17718715393134</v>
      </c>
      <c r="AA42" s="437">
        <f t="shared" si="5"/>
        <v>247.1760797342193</v>
      </c>
    </row>
    <row r="43" spans="1:27" ht="15" customHeight="1">
      <c r="A43" s="4"/>
      <c r="B43" s="49" t="s">
        <v>56</v>
      </c>
      <c r="C43" s="48">
        <v>0.95</v>
      </c>
      <c r="D43" s="341">
        <v>134</v>
      </c>
      <c r="E43" s="341">
        <f t="shared" si="6"/>
        <v>509</v>
      </c>
      <c r="F43" s="341">
        <v>258</v>
      </c>
      <c r="G43" s="341">
        <v>251</v>
      </c>
      <c r="H43" s="341">
        <f t="shared" si="8"/>
        <v>141.05263157894737</v>
      </c>
      <c r="I43" s="342">
        <f t="shared" si="7"/>
        <v>535.7894736842105</v>
      </c>
      <c r="J43" s="4"/>
      <c r="K43" s="49" t="s">
        <v>96</v>
      </c>
      <c r="L43" s="48">
        <v>10.61</v>
      </c>
      <c r="M43" s="341">
        <v>347</v>
      </c>
      <c r="N43" s="341">
        <f>SUM(O43:P43)</f>
        <v>1102</v>
      </c>
      <c r="O43" s="341">
        <v>567</v>
      </c>
      <c r="P43" s="341">
        <v>535</v>
      </c>
      <c r="Q43" s="341">
        <f t="shared" si="0"/>
        <v>32.704995287464655</v>
      </c>
      <c r="R43" s="342">
        <f t="shared" si="2"/>
        <v>103.86427898209237</v>
      </c>
      <c r="S43" s="4"/>
      <c r="T43" s="49" t="s">
        <v>101</v>
      </c>
      <c r="U43" s="48">
        <v>2.7</v>
      </c>
      <c r="V43" s="341">
        <v>512</v>
      </c>
      <c r="W43" s="341">
        <f t="shared" si="11"/>
        <v>1415</v>
      </c>
      <c r="X43" s="50">
        <v>705</v>
      </c>
      <c r="Y43" s="50">
        <v>710</v>
      </c>
      <c r="Z43" s="50">
        <f t="shared" si="4"/>
        <v>189.62962962962962</v>
      </c>
      <c r="AA43" s="51">
        <f t="shared" si="5"/>
        <v>524.074074074074</v>
      </c>
    </row>
    <row r="44" spans="1:27" ht="15" customHeight="1">
      <c r="A44" s="4"/>
      <c r="B44" s="49" t="s">
        <v>59</v>
      </c>
      <c r="C44" s="48">
        <v>0.08</v>
      </c>
      <c r="D44" s="341">
        <v>105</v>
      </c>
      <c r="E44" s="341">
        <f t="shared" si="6"/>
        <v>293</v>
      </c>
      <c r="F44" s="341">
        <v>140</v>
      </c>
      <c r="G44" s="341">
        <v>153</v>
      </c>
      <c r="H44" s="341">
        <f t="shared" si="8"/>
        <v>1312.5</v>
      </c>
      <c r="I44" s="342">
        <f t="shared" si="7"/>
        <v>3662.5</v>
      </c>
      <c r="J44" s="4"/>
      <c r="K44" s="49" t="s">
        <v>100</v>
      </c>
      <c r="L44" s="48">
        <v>7</v>
      </c>
      <c r="M44" s="341">
        <v>115</v>
      </c>
      <c r="N44" s="341">
        <f>SUM(O44:P44)</f>
        <v>370</v>
      </c>
      <c r="O44" s="341">
        <v>172</v>
      </c>
      <c r="P44" s="341">
        <v>198</v>
      </c>
      <c r="Q44" s="341">
        <f t="shared" si="0"/>
        <v>16.428571428571427</v>
      </c>
      <c r="R44" s="342">
        <f t="shared" si="2"/>
        <v>52.857142857142854</v>
      </c>
      <c r="S44" s="4"/>
      <c r="T44" s="49" t="s">
        <v>105</v>
      </c>
      <c r="U44" s="48">
        <v>2.56</v>
      </c>
      <c r="V44" s="341">
        <v>198</v>
      </c>
      <c r="W44" s="341">
        <f t="shared" si="11"/>
        <v>604</v>
      </c>
      <c r="X44" s="50">
        <v>306</v>
      </c>
      <c r="Y44" s="50">
        <v>298</v>
      </c>
      <c r="Z44" s="50">
        <f t="shared" si="4"/>
        <v>77.34375</v>
      </c>
      <c r="AA44" s="51">
        <f t="shared" si="5"/>
        <v>235.9375</v>
      </c>
    </row>
    <row r="45" spans="1:27" ht="15" customHeight="1">
      <c r="A45" s="4"/>
      <c r="B45" s="49" t="s">
        <v>63</v>
      </c>
      <c r="C45" s="48">
        <v>0.12</v>
      </c>
      <c r="D45" s="341">
        <v>170</v>
      </c>
      <c r="E45" s="341">
        <f t="shared" si="6"/>
        <v>496</v>
      </c>
      <c r="F45" s="341">
        <v>225</v>
      </c>
      <c r="G45" s="341">
        <v>271</v>
      </c>
      <c r="H45" s="341">
        <f t="shared" si="8"/>
        <v>1416.6666666666667</v>
      </c>
      <c r="I45" s="342">
        <f t="shared" si="7"/>
        <v>4133.333333333334</v>
      </c>
      <c r="J45" s="4"/>
      <c r="K45" s="49" t="s">
        <v>104</v>
      </c>
      <c r="L45" s="48">
        <v>27.35</v>
      </c>
      <c r="M45" s="341">
        <v>178</v>
      </c>
      <c r="N45" s="341">
        <f>SUM(O45:P45)</f>
        <v>483</v>
      </c>
      <c r="O45" s="341">
        <v>245</v>
      </c>
      <c r="P45" s="341">
        <v>238</v>
      </c>
      <c r="Q45" s="341">
        <f t="shared" si="0"/>
        <v>6.508226691042047</v>
      </c>
      <c r="R45" s="342">
        <f t="shared" si="2"/>
        <v>17.659963436928702</v>
      </c>
      <c r="S45" s="4"/>
      <c r="T45" s="49" t="s">
        <v>109</v>
      </c>
      <c r="U45" s="48">
        <v>1.01</v>
      </c>
      <c r="V45" s="341">
        <v>46</v>
      </c>
      <c r="W45" s="341">
        <f t="shared" si="11"/>
        <v>157</v>
      </c>
      <c r="X45" s="50">
        <v>76</v>
      </c>
      <c r="Y45" s="50">
        <v>81</v>
      </c>
      <c r="Z45" s="50">
        <f t="shared" si="4"/>
        <v>45.54455445544554</v>
      </c>
      <c r="AA45" s="51">
        <f t="shared" si="5"/>
        <v>155.44554455445544</v>
      </c>
    </row>
    <row r="46" spans="1:27" ht="15" customHeight="1">
      <c r="A46" s="4"/>
      <c r="B46" s="49" t="s">
        <v>67</v>
      </c>
      <c r="C46" s="48">
        <v>0.11</v>
      </c>
      <c r="D46" s="341">
        <v>210</v>
      </c>
      <c r="E46" s="341">
        <f t="shared" si="6"/>
        <v>595</v>
      </c>
      <c r="F46" s="341">
        <v>292</v>
      </c>
      <c r="G46" s="341">
        <v>303</v>
      </c>
      <c r="H46" s="341">
        <f t="shared" si="8"/>
        <v>1909.090909090909</v>
      </c>
      <c r="I46" s="342">
        <f t="shared" si="7"/>
        <v>5409.090909090909</v>
      </c>
      <c r="K46" s="101"/>
      <c r="L46" s="50"/>
      <c r="M46" s="50"/>
      <c r="N46" s="50"/>
      <c r="O46" s="50"/>
      <c r="P46" s="50"/>
      <c r="Q46" s="50"/>
      <c r="R46" s="51"/>
      <c r="S46" s="4"/>
      <c r="T46" s="49" t="s">
        <v>113</v>
      </c>
      <c r="U46" s="48">
        <v>1.9</v>
      </c>
      <c r="V46" s="341">
        <v>100</v>
      </c>
      <c r="W46" s="341">
        <f t="shared" si="11"/>
        <v>367</v>
      </c>
      <c r="X46" s="50">
        <v>194</v>
      </c>
      <c r="Y46" s="50">
        <v>173</v>
      </c>
      <c r="Z46" s="50">
        <f t="shared" si="4"/>
        <v>52.631578947368425</v>
      </c>
      <c r="AA46" s="51">
        <f t="shared" si="5"/>
        <v>193.1578947368421</v>
      </c>
    </row>
    <row r="47" spans="1:27" ht="15" customHeight="1">
      <c r="A47" s="4"/>
      <c r="B47" s="49" t="s">
        <v>71</v>
      </c>
      <c r="C47" s="48">
        <v>0.08</v>
      </c>
      <c r="D47" s="341">
        <v>130</v>
      </c>
      <c r="E47" s="341">
        <f t="shared" si="6"/>
        <v>370</v>
      </c>
      <c r="F47" s="341">
        <v>179</v>
      </c>
      <c r="G47" s="341">
        <v>191</v>
      </c>
      <c r="H47" s="341">
        <f t="shared" si="8"/>
        <v>1625</v>
      </c>
      <c r="I47" s="342">
        <f t="shared" si="7"/>
        <v>4625</v>
      </c>
      <c r="K47" s="101"/>
      <c r="L47" s="50"/>
      <c r="M47" s="50"/>
      <c r="N47" s="50"/>
      <c r="O47" s="50"/>
      <c r="P47" s="50"/>
      <c r="Q47" s="50"/>
      <c r="R47" s="51"/>
      <c r="S47" s="4"/>
      <c r="T47" s="49" t="s">
        <v>116</v>
      </c>
      <c r="U47" s="48">
        <v>1.92</v>
      </c>
      <c r="V47" s="341">
        <v>132</v>
      </c>
      <c r="W47" s="341">
        <f t="shared" si="11"/>
        <v>435</v>
      </c>
      <c r="X47" s="50">
        <v>210</v>
      </c>
      <c r="Y47" s="50">
        <v>225</v>
      </c>
      <c r="Z47" s="50">
        <f t="shared" si="4"/>
        <v>68.75</v>
      </c>
      <c r="AA47" s="51">
        <f t="shared" si="5"/>
        <v>226.5625</v>
      </c>
    </row>
    <row r="48" spans="2:27" ht="15" customHeight="1">
      <c r="B48" s="101"/>
      <c r="C48" s="50"/>
      <c r="D48" s="50"/>
      <c r="E48" s="50"/>
      <c r="F48" s="50"/>
      <c r="G48" s="50"/>
      <c r="H48" s="50"/>
      <c r="I48" s="51"/>
      <c r="K48" s="101"/>
      <c r="L48" s="50"/>
      <c r="M48" s="50"/>
      <c r="N48" s="50"/>
      <c r="O48" s="50"/>
      <c r="P48" s="50"/>
      <c r="Q48" s="50"/>
      <c r="R48" s="51"/>
      <c r="S48" s="4"/>
      <c r="T48" s="49" t="s">
        <v>120</v>
      </c>
      <c r="U48" s="48">
        <v>4.36</v>
      </c>
      <c r="V48" s="341">
        <v>153</v>
      </c>
      <c r="W48" s="341">
        <f t="shared" si="11"/>
        <v>524</v>
      </c>
      <c r="X48" s="50">
        <v>265</v>
      </c>
      <c r="Y48" s="50">
        <v>259</v>
      </c>
      <c r="Z48" s="50">
        <f t="shared" si="4"/>
        <v>35.091743119266056</v>
      </c>
      <c r="AA48" s="51">
        <f t="shared" si="5"/>
        <v>120.1834862385321</v>
      </c>
    </row>
    <row r="49" spans="2:27" ht="15" customHeight="1">
      <c r="B49" s="101"/>
      <c r="C49" s="50"/>
      <c r="D49" s="50"/>
      <c r="E49" s="50"/>
      <c r="F49" s="50"/>
      <c r="G49" s="50"/>
      <c r="H49" s="50"/>
      <c r="I49" s="51"/>
      <c r="J49" s="4"/>
      <c r="K49" s="101"/>
      <c r="L49" s="50"/>
      <c r="M49" s="50"/>
      <c r="N49" s="50"/>
      <c r="O49" s="50"/>
      <c r="P49" s="50"/>
      <c r="Q49" s="50"/>
      <c r="R49" s="51"/>
      <c r="S49" s="4"/>
      <c r="T49" s="49" t="s">
        <v>124</v>
      </c>
      <c r="U49" s="48">
        <v>2.61</v>
      </c>
      <c r="V49" s="341">
        <v>253</v>
      </c>
      <c r="W49" s="341">
        <f t="shared" si="11"/>
        <v>776</v>
      </c>
      <c r="X49" s="50">
        <v>383</v>
      </c>
      <c r="Y49" s="50">
        <v>393</v>
      </c>
      <c r="Z49" s="50">
        <f t="shared" si="4"/>
        <v>96.93486590038314</v>
      </c>
      <c r="AA49" s="51">
        <f t="shared" si="5"/>
        <v>297.31800766283527</v>
      </c>
    </row>
    <row r="50" spans="1:27" ht="15" customHeight="1">
      <c r="A50" s="53"/>
      <c r="B50" s="105"/>
      <c r="C50" s="104"/>
      <c r="D50" s="104"/>
      <c r="E50" s="104"/>
      <c r="F50" s="104"/>
      <c r="G50" s="104"/>
      <c r="H50" s="104"/>
      <c r="I50" s="57"/>
      <c r="J50" s="53"/>
      <c r="K50" s="105"/>
      <c r="L50" s="104"/>
      <c r="M50" s="104"/>
      <c r="N50" s="104"/>
      <c r="O50" s="104"/>
      <c r="P50" s="104"/>
      <c r="Q50" s="104"/>
      <c r="R50" s="57"/>
      <c r="S50" s="53"/>
      <c r="T50" s="54" t="s">
        <v>128</v>
      </c>
      <c r="U50" s="55">
        <v>1</v>
      </c>
      <c r="V50" s="429">
        <v>54</v>
      </c>
      <c r="W50" s="429">
        <f t="shared" si="11"/>
        <v>186</v>
      </c>
      <c r="X50" s="104">
        <v>97</v>
      </c>
      <c r="Y50" s="104">
        <v>89</v>
      </c>
      <c r="Z50" s="104">
        <f t="shared" si="4"/>
        <v>54</v>
      </c>
      <c r="AA50" s="57">
        <f t="shared" si="5"/>
        <v>186</v>
      </c>
    </row>
    <row r="51" spans="1:2" ht="19.5" customHeight="1">
      <c r="A51" s="3" t="s">
        <v>425</v>
      </c>
      <c r="B51" s="3" t="s">
        <v>708</v>
      </c>
    </row>
    <row r="52" ht="12">
      <c r="O52" s="131"/>
    </row>
  </sheetData>
  <sheetProtection/>
  <mergeCells count="46">
    <mergeCell ref="S3:T4"/>
    <mergeCell ref="U3:U4"/>
    <mergeCell ref="V3:V4"/>
    <mergeCell ref="W3:Y3"/>
    <mergeCell ref="S5:T5"/>
    <mergeCell ref="AB5:AC5"/>
    <mergeCell ref="AJ3:AJ4"/>
    <mergeCell ref="Z3:Z4"/>
    <mergeCell ref="AA3:AA4"/>
    <mergeCell ref="AB3:AC4"/>
    <mergeCell ref="AD3:AD4"/>
    <mergeCell ref="AE3:AE4"/>
    <mergeCell ref="AF3:AH3"/>
    <mergeCell ref="AI3:AI4"/>
    <mergeCell ref="A1:I1"/>
    <mergeCell ref="J1:R1"/>
    <mergeCell ref="J3:K4"/>
    <mergeCell ref="L3:L4"/>
    <mergeCell ref="M3:M4"/>
    <mergeCell ref="N3:P3"/>
    <mergeCell ref="S1:AA1"/>
    <mergeCell ref="AB1:AJ1"/>
    <mergeCell ref="A3:B4"/>
    <mergeCell ref="C3:C4"/>
    <mergeCell ref="D3:D4"/>
    <mergeCell ref="E3:G3"/>
    <mergeCell ref="H3:H4"/>
    <mergeCell ref="I3:I4"/>
    <mergeCell ref="Q3:Q4"/>
    <mergeCell ref="R3:R4"/>
    <mergeCell ref="A5:B5"/>
    <mergeCell ref="J5:K5"/>
    <mergeCell ref="J17:K17"/>
    <mergeCell ref="J25:K25"/>
    <mergeCell ref="AB23:AC23"/>
    <mergeCell ref="AB22:AC22"/>
    <mergeCell ref="S18:T18"/>
    <mergeCell ref="AB14:AC14"/>
    <mergeCell ref="AB17:AC17"/>
    <mergeCell ref="AB10:AC10"/>
    <mergeCell ref="S35:T35"/>
    <mergeCell ref="S42:T42"/>
    <mergeCell ref="AB24:AC24"/>
    <mergeCell ref="J37:K37"/>
    <mergeCell ref="J41:K41"/>
    <mergeCell ref="J35:K35"/>
  </mergeCells>
  <printOptions/>
  <pageMargins left="0.75" right="0.76" top="0.48" bottom="0.33" header="0.27" footer="0.25"/>
  <pageSetup horizontalDpi="600" verticalDpi="600" orientation="portrait" paperSize="9" r:id="rId1"/>
  <colBreaks count="2" manualBreakCount="2">
    <brk id="9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workbookViewId="0" topLeftCell="A4">
      <selection activeCell="D11" sqref="D11:D12"/>
    </sheetView>
  </sheetViews>
  <sheetFormatPr defaultColWidth="9.00390625" defaultRowHeight="13.5"/>
  <cols>
    <col min="1" max="1" width="11.75390625" style="97" customWidth="1"/>
    <col min="2" max="2" width="8.75390625" style="97" customWidth="1"/>
    <col min="3" max="3" width="11.00390625" style="97" customWidth="1"/>
    <col min="4" max="4" width="11.125" style="97" customWidth="1"/>
    <col min="5" max="5" width="2.75390625" style="97" bestFit="1" customWidth="1"/>
    <col min="6" max="6" width="15.50390625" style="106" customWidth="1"/>
    <col min="7" max="8" width="9.875" style="97" customWidth="1"/>
    <col min="9" max="9" width="11.125" style="97" customWidth="1"/>
    <col min="10" max="10" width="6.75390625" style="97" customWidth="1"/>
    <col min="11" max="16384" width="9.00390625" style="97" customWidth="1"/>
  </cols>
  <sheetData>
    <row r="1" spans="1:9" s="32" customFormat="1" ht="21" customHeight="1">
      <c r="A1" s="662" t="s">
        <v>459</v>
      </c>
      <c r="B1" s="662"/>
      <c r="C1" s="662"/>
      <c r="D1" s="662"/>
      <c r="E1" s="662"/>
      <c r="F1" s="662"/>
      <c r="G1" s="662"/>
      <c r="H1" s="662"/>
      <c r="I1" s="662"/>
    </row>
    <row r="2" s="32" customFormat="1" ht="12.75" customHeight="1">
      <c r="A2" s="138" t="s">
        <v>757</v>
      </c>
    </row>
    <row r="3" spans="1:9" ht="210.75" customHeight="1">
      <c r="A3" s="43" t="s">
        <v>216</v>
      </c>
      <c r="B3" s="44" t="s">
        <v>217</v>
      </c>
      <c r="C3" s="45" t="s">
        <v>711</v>
      </c>
      <c r="D3" s="45" t="s">
        <v>717</v>
      </c>
      <c r="E3" s="556" t="s">
        <v>713</v>
      </c>
      <c r="F3" s="557" t="s">
        <v>712</v>
      </c>
      <c r="G3" s="45" t="s">
        <v>714</v>
      </c>
      <c r="H3" s="45" t="s">
        <v>715</v>
      </c>
      <c r="I3" s="46" t="s">
        <v>716</v>
      </c>
    </row>
    <row r="4" spans="1:9" s="130" customFormat="1" ht="16.5" customHeight="1">
      <c r="A4" s="177" t="s">
        <v>403</v>
      </c>
      <c r="B4" s="186">
        <f>SUM(B6:B20)</f>
        <v>50561</v>
      </c>
      <c r="C4" s="186">
        <f>SUM(C6:C20)</f>
        <v>3491</v>
      </c>
      <c r="D4" s="186">
        <f>SUM(D6:D20)</f>
        <v>17592</v>
      </c>
      <c r="E4" s="187"/>
      <c r="F4" s="331">
        <f>SUM(F6:F20)</f>
        <v>28293</v>
      </c>
      <c r="G4" s="189">
        <f>C4/B4*100</f>
        <v>6.904531160380531</v>
      </c>
      <c r="H4" s="189">
        <f>D4/B4*100</f>
        <v>34.793615632602204</v>
      </c>
      <c r="I4" s="587">
        <f>F4/B4*100</f>
        <v>55.95814956191531</v>
      </c>
    </row>
    <row r="5" spans="1:9" s="130" customFormat="1" ht="6.75" customHeight="1">
      <c r="A5" s="185"/>
      <c r="B5" s="186"/>
      <c r="C5" s="186"/>
      <c r="D5" s="186"/>
      <c r="E5" s="187"/>
      <c r="F5" s="188"/>
      <c r="G5" s="189"/>
      <c r="H5" s="189"/>
      <c r="I5" s="190"/>
    </row>
    <row r="6" spans="1:12" ht="16.5" customHeight="1">
      <c r="A6" s="178" t="s">
        <v>218</v>
      </c>
      <c r="B6" s="179">
        <v>11332</v>
      </c>
      <c r="C6" s="179">
        <v>140</v>
      </c>
      <c r="D6" s="180">
        <v>3595</v>
      </c>
      <c r="E6" s="181"/>
      <c r="F6" s="182">
        <v>7365</v>
      </c>
      <c r="G6" s="183">
        <f aca="true" t="shared" si="0" ref="G6:G16">C6/B6*100</f>
        <v>1.2354394634662902</v>
      </c>
      <c r="H6" s="183">
        <f aca="true" t="shared" si="1" ref="H6:H16">D6/B6*100</f>
        <v>31.724320508295094</v>
      </c>
      <c r="I6" s="184">
        <f aca="true" t="shared" si="2" ref="I6:I16">F6/B6*100</f>
        <v>64.99294034592305</v>
      </c>
      <c r="J6" s="98"/>
      <c r="K6" s="98"/>
      <c r="L6" s="98"/>
    </row>
    <row r="7" spans="1:12" ht="16.5" customHeight="1">
      <c r="A7" s="49" t="s">
        <v>75</v>
      </c>
      <c r="B7" s="50">
        <v>6990</v>
      </c>
      <c r="C7" s="50">
        <v>413</v>
      </c>
      <c r="D7" s="99">
        <v>2577</v>
      </c>
      <c r="E7" s="100"/>
      <c r="F7" s="101">
        <v>3814</v>
      </c>
      <c r="G7" s="102">
        <f t="shared" si="0"/>
        <v>5.908440629470673</v>
      </c>
      <c r="H7" s="102">
        <f t="shared" si="1"/>
        <v>36.86695278969957</v>
      </c>
      <c r="I7" s="103">
        <f t="shared" si="2"/>
        <v>54.56366237482118</v>
      </c>
      <c r="J7" s="98"/>
      <c r="K7" s="98"/>
      <c r="L7" s="98"/>
    </row>
    <row r="8" spans="1:12" ht="16.5" customHeight="1">
      <c r="A8" s="49" t="s">
        <v>122</v>
      </c>
      <c r="B8" s="50">
        <v>1800</v>
      </c>
      <c r="C8" s="50">
        <v>266</v>
      </c>
      <c r="D8" s="99">
        <v>658</v>
      </c>
      <c r="E8" s="100"/>
      <c r="F8" s="101">
        <v>840</v>
      </c>
      <c r="G8" s="102">
        <f t="shared" si="0"/>
        <v>14.777777777777779</v>
      </c>
      <c r="H8" s="102">
        <f t="shared" si="1"/>
        <v>36.55555555555556</v>
      </c>
      <c r="I8" s="103">
        <f t="shared" si="2"/>
        <v>46.666666666666664</v>
      </c>
      <c r="J8" s="98"/>
      <c r="K8" s="98"/>
      <c r="L8" s="98"/>
    </row>
    <row r="9" spans="1:12" ht="16.5" customHeight="1">
      <c r="A9" s="49" t="s">
        <v>148</v>
      </c>
      <c r="B9" s="50">
        <v>5723</v>
      </c>
      <c r="C9" s="50">
        <v>400</v>
      </c>
      <c r="D9" s="99">
        <v>1982</v>
      </c>
      <c r="E9" s="100"/>
      <c r="F9" s="101">
        <v>3121</v>
      </c>
      <c r="G9" s="102">
        <f t="shared" si="0"/>
        <v>6.989341254586755</v>
      </c>
      <c r="H9" s="102">
        <f t="shared" si="1"/>
        <v>34.63218591647737</v>
      </c>
      <c r="I9" s="103">
        <f t="shared" si="2"/>
        <v>54.53433513891316</v>
      </c>
      <c r="J9" s="98"/>
      <c r="K9" s="98"/>
      <c r="L9" s="98"/>
    </row>
    <row r="10" spans="1:23" ht="16.5" customHeight="1">
      <c r="A10" s="49" t="s">
        <v>64</v>
      </c>
      <c r="B10" s="50">
        <v>1042</v>
      </c>
      <c r="C10" s="50">
        <v>125</v>
      </c>
      <c r="D10" s="99">
        <v>363</v>
      </c>
      <c r="E10" s="100"/>
      <c r="F10" s="101">
        <v>547</v>
      </c>
      <c r="G10" s="102">
        <f t="shared" si="0"/>
        <v>11.99616122840691</v>
      </c>
      <c r="H10" s="102">
        <f t="shared" si="1"/>
        <v>34.83685220729367</v>
      </c>
      <c r="I10" s="103">
        <f t="shared" si="2"/>
        <v>52.49520153550864</v>
      </c>
      <c r="J10" s="98"/>
      <c r="K10" s="98"/>
      <c r="L10" s="98"/>
      <c r="V10" s="664"/>
      <c r="W10" s="663"/>
    </row>
    <row r="11" spans="1:12" ht="16.5" customHeight="1">
      <c r="A11" s="49" t="s">
        <v>72</v>
      </c>
      <c r="B11" s="50">
        <v>500</v>
      </c>
      <c r="C11" s="50">
        <v>93</v>
      </c>
      <c r="D11" s="99">
        <v>148</v>
      </c>
      <c r="E11" s="100"/>
      <c r="F11" s="101">
        <v>253</v>
      </c>
      <c r="G11" s="102">
        <f t="shared" si="0"/>
        <v>18.6</v>
      </c>
      <c r="H11" s="102">
        <f t="shared" si="1"/>
        <v>29.599999999999998</v>
      </c>
      <c r="I11" s="103">
        <f t="shared" si="2"/>
        <v>50.6</v>
      </c>
      <c r="J11" s="98"/>
      <c r="K11" s="98"/>
      <c r="L11" s="98"/>
    </row>
    <row r="12" spans="1:12" ht="16.5" customHeight="1">
      <c r="A12" s="49" t="s">
        <v>88</v>
      </c>
      <c r="B12" s="50">
        <v>1181</v>
      </c>
      <c r="C12" s="50">
        <v>188</v>
      </c>
      <c r="D12" s="99">
        <v>427</v>
      </c>
      <c r="E12" s="100"/>
      <c r="F12" s="101">
        <v>526</v>
      </c>
      <c r="G12" s="102">
        <f t="shared" si="0"/>
        <v>15.918712955122777</v>
      </c>
      <c r="H12" s="102">
        <f t="shared" si="1"/>
        <v>36.15580016934801</v>
      </c>
      <c r="I12" s="103">
        <f t="shared" si="2"/>
        <v>44.538526672311605</v>
      </c>
      <c r="J12" s="98"/>
      <c r="K12" s="98"/>
      <c r="L12" s="98"/>
    </row>
    <row r="13" spans="1:12" ht="16.5" customHeight="1">
      <c r="A13" s="49" t="s">
        <v>108</v>
      </c>
      <c r="B13" s="50">
        <v>5108</v>
      </c>
      <c r="C13" s="50">
        <v>562</v>
      </c>
      <c r="D13" s="99">
        <v>1669</v>
      </c>
      <c r="E13" s="100"/>
      <c r="F13" s="101">
        <v>2729</v>
      </c>
      <c r="G13" s="102">
        <f t="shared" si="0"/>
        <v>11.002349256068912</v>
      </c>
      <c r="H13" s="102">
        <f t="shared" si="1"/>
        <v>32.674236491777606</v>
      </c>
      <c r="I13" s="103">
        <f t="shared" si="2"/>
        <v>53.42599843382929</v>
      </c>
      <c r="J13" s="98"/>
      <c r="K13" s="98"/>
      <c r="L13" s="98"/>
    </row>
    <row r="14" spans="1:12" ht="16.5" customHeight="1">
      <c r="A14" s="49" t="s">
        <v>400</v>
      </c>
      <c r="B14" s="50">
        <v>7959</v>
      </c>
      <c r="C14" s="50">
        <v>82</v>
      </c>
      <c r="D14" s="99">
        <v>2941</v>
      </c>
      <c r="E14" s="100"/>
      <c r="F14" s="101">
        <v>4735</v>
      </c>
      <c r="G14" s="102">
        <f t="shared" si="0"/>
        <v>1.030280185953009</v>
      </c>
      <c r="H14" s="102">
        <f t="shared" si="1"/>
        <v>36.95187837668048</v>
      </c>
      <c r="I14" s="103">
        <f t="shared" si="2"/>
        <v>59.492398542530466</v>
      </c>
      <c r="J14" s="98"/>
      <c r="K14" s="98"/>
      <c r="L14" s="98"/>
    </row>
    <row r="15" spans="1:23" ht="16.5" customHeight="1">
      <c r="A15" s="49" t="s">
        <v>69</v>
      </c>
      <c r="B15" s="50">
        <v>1817</v>
      </c>
      <c r="C15" s="50">
        <v>194</v>
      </c>
      <c r="D15" s="99">
        <v>688</v>
      </c>
      <c r="E15" s="100"/>
      <c r="F15" s="101">
        <v>918</v>
      </c>
      <c r="G15" s="102">
        <f t="shared" si="0"/>
        <v>10.676940011007154</v>
      </c>
      <c r="H15" s="102">
        <f t="shared" si="1"/>
        <v>37.86461199779857</v>
      </c>
      <c r="I15" s="103">
        <f t="shared" si="2"/>
        <v>50.52283984589984</v>
      </c>
      <c r="J15" s="98"/>
      <c r="K15" s="98"/>
      <c r="L15" s="98"/>
      <c r="V15" s="664"/>
      <c r="W15" s="663"/>
    </row>
    <row r="16" spans="1:23" ht="16.5" customHeight="1">
      <c r="A16" s="49" t="s">
        <v>401</v>
      </c>
      <c r="B16" s="50">
        <v>2319</v>
      </c>
      <c r="C16" s="50">
        <v>412</v>
      </c>
      <c r="D16" s="99">
        <v>699</v>
      </c>
      <c r="E16" s="100"/>
      <c r="F16" s="101">
        <v>1155</v>
      </c>
      <c r="G16" s="102">
        <f t="shared" si="0"/>
        <v>17.766278568348426</v>
      </c>
      <c r="H16" s="102">
        <f t="shared" si="1"/>
        <v>30.142302716688228</v>
      </c>
      <c r="I16" s="103">
        <f t="shared" si="2"/>
        <v>49.80595084087969</v>
      </c>
      <c r="J16" s="98"/>
      <c r="K16" s="98"/>
      <c r="L16" s="98"/>
      <c r="V16" s="173"/>
      <c r="W16" s="172"/>
    </row>
    <row r="17" spans="1:23" ht="16.5" customHeight="1">
      <c r="A17" s="49" t="s">
        <v>295</v>
      </c>
      <c r="B17" s="50">
        <v>1706</v>
      </c>
      <c r="C17" s="50">
        <v>157</v>
      </c>
      <c r="D17" s="99">
        <v>654</v>
      </c>
      <c r="E17" s="100"/>
      <c r="F17" s="101">
        <v>875</v>
      </c>
      <c r="G17" s="102">
        <f>C17/B17*100</f>
        <v>9.202813599062134</v>
      </c>
      <c r="H17" s="102">
        <f>D17/B17*100</f>
        <v>38.33528722157092</v>
      </c>
      <c r="I17" s="103">
        <f>F17/B17*100</f>
        <v>51.289566236811254</v>
      </c>
      <c r="J17" s="98"/>
      <c r="K17" s="98"/>
      <c r="L17" s="98"/>
      <c r="V17" s="173"/>
      <c r="W17" s="172"/>
    </row>
    <row r="18" spans="1:23" ht="16.5" customHeight="1">
      <c r="A18" s="49" t="s">
        <v>348</v>
      </c>
      <c r="B18" s="50">
        <v>860</v>
      </c>
      <c r="C18" s="50">
        <v>173</v>
      </c>
      <c r="D18" s="99">
        <v>290</v>
      </c>
      <c r="E18" s="100"/>
      <c r="F18" s="101">
        <v>386</v>
      </c>
      <c r="G18" s="102">
        <f>C18/B18*100</f>
        <v>20.116279069767444</v>
      </c>
      <c r="H18" s="102">
        <f>D18/B18*100</f>
        <v>33.72093023255814</v>
      </c>
      <c r="I18" s="103">
        <f>F18/B18*100</f>
        <v>44.883720930232556</v>
      </c>
      <c r="J18" s="98"/>
      <c r="K18" s="98"/>
      <c r="L18" s="98"/>
      <c r="V18" s="173"/>
      <c r="W18" s="172"/>
    </row>
    <row r="19" spans="1:23" ht="16.5" customHeight="1">
      <c r="A19" s="49" t="s">
        <v>349</v>
      </c>
      <c r="B19" s="50">
        <v>677</v>
      </c>
      <c r="C19" s="50">
        <v>107</v>
      </c>
      <c r="D19" s="99">
        <v>263</v>
      </c>
      <c r="E19" s="100"/>
      <c r="F19" s="101">
        <v>306</v>
      </c>
      <c r="G19" s="102">
        <f>C19/B19*100</f>
        <v>15.805022156573118</v>
      </c>
      <c r="H19" s="102">
        <f>D19/B19*100</f>
        <v>38.847858197932055</v>
      </c>
      <c r="I19" s="103">
        <f>F19/B19*100</f>
        <v>45.199409158050216</v>
      </c>
      <c r="J19" s="98"/>
      <c r="K19" s="98"/>
      <c r="L19" s="98"/>
      <c r="V19" s="173"/>
      <c r="W19" s="172"/>
    </row>
    <row r="20" spans="1:12" ht="16.5" customHeight="1">
      <c r="A20" s="62" t="s">
        <v>402</v>
      </c>
      <c r="B20" s="104">
        <v>1547</v>
      </c>
      <c r="C20" s="104">
        <v>179</v>
      </c>
      <c r="D20" s="104">
        <v>638</v>
      </c>
      <c r="E20" s="57"/>
      <c r="F20" s="105">
        <v>723</v>
      </c>
      <c r="G20" s="175">
        <f>C20/B20*100</f>
        <v>11.570782159017453</v>
      </c>
      <c r="H20" s="175">
        <f>D20/B20*100</f>
        <v>41.24111182934712</v>
      </c>
      <c r="I20" s="176">
        <f>F20/B20*100</f>
        <v>46.735617323852615</v>
      </c>
      <c r="J20" s="98"/>
      <c r="K20" s="98"/>
      <c r="L20" s="98"/>
    </row>
    <row r="21" spans="1:9" s="25" customFormat="1" ht="15" customHeight="1">
      <c r="A21" s="138" t="s">
        <v>710</v>
      </c>
      <c r="B21" s="174"/>
      <c r="C21" s="174"/>
      <c r="D21" s="174"/>
      <c r="E21" s="174"/>
      <c r="F21" s="174"/>
      <c r="G21" s="174"/>
      <c r="H21" s="174"/>
      <c r="I21" s="174"/>
    </row>
    <row r="22" spans="1:23" s="25" customFormat="1" ht="14.25" customHeight="1">
      <c r="A22" s="138" t="s">
        <v>219</v>
      </c>
      <c r="V22" s="665"/>
      <c r="W22" s="666"/>
    </row>
    <row r="26" spans="22:23" ht="12">
      <c r="V26" s="664"/>
      <c r="W26" s="663"/>
    </row>
    <row r="27" spans="22:28" ht="12">
      <c r="V27" s="663"/>
      <c r="W27" s="663"/>
      <c r="X27" s="130"/>
      <c r="Y27" s="130"/>
      <c r="Z27" s="130"/>
      <c r="AA27" s="130"/>
      <c r="AB27" s="130"/>
    </row>
    <row r="28" spans="22:28" ht="12">
      <c r="V28" s="130"/>
      <c r="W28" s="130"/>
      <c r="X28" s="130"/>
      <c r="Y28" s="130"/>
      <c r="Z28" s="130"/>
      <c r="AA28" s="130"/>
      <c r="AB28" s="130"/>
    </row>
    <row r="58" ht="12">
      <c r="O58" s="133"/>
    </row>
  </sheetData>
  <sheetProtection/>
  <mergeCells count="6">
    <mergeCell ref="A1:I1"/>
    <mergeCell ref="V27:W27"/>
    <mergeCell ref="V26:W26"/>
    <mergeCell ref="V22:W22"/>
    <mergeCell ref="V15:W15"/>
    <mergeCell ref="V10:W10"/>
  </mergeCells>
  <printOptions/>
  <pageMargins left="0.75" right="0.75" top="0.78" bottom="0.78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4">
      <selection activeCell="E34" sqref="E34"/>
    </sheetView>
  </sheetViews>
  <sheetFormatPr defaultColWidth="9.00390625" defaultRowHeight="13.5"/>
  <cols>
    <col min="1" max="1" width="14.125" style="32" customWidth="1"/>
    <col min="2" max="2" width="25.50390625" style="32" customWidth="1"/>
    <col min="3" max="11" width="9.75390625" style="32" customWidth="1"/>
    <col min="12" max="14" width="9.625" style="32" customWidth="1"/>
    <col min="15" max="16384" width="9.00390625" style="32" customWidth="1"/>
  </cols>
  <sheetData>
    <row r="1" spans="2:12" s="23" customFormat="1" ht="24" customHeight="1">
      <c r="B1" s="23" t="s">
        <v>743</v>
      </c>
      <c r="D1" s="676" t="s">
        <v>744</v>
      </c>
      <c r="E1" s="676"/>
      <c r="F1" s="676"/>
      <c r="G1" s="676"/>
      <c r="H1" s="676"/>
      <c r="I1" s="676" t="s">
        <v>464</v>
      </c>
      <c r="J1" s="676"/>
      <c r="K1" s="676"/>
      <c r="L1" s="676"/>
    </row>
    <row r="2" spans="6:14" ht="24" customHeight="1">
      <c r="F2" s="33"/>
      <c r="G2" s="33"/>
      <c r="H2" s="141"/>
      <c r="M2" s="667" t="s">
        <v>245</v>
      </c>
      <c r="N2" s="667"/>
    </row>
    <row r="3" spans="1:14" ht="15.75" customHeight="1">
      <c r="A3" s="670" t="s">
        <v>465</v>
      </c>
      <c r="B3" s="671"/>
      <c r="C3" s="679" t="s">
        <v>466</v>
      </c>
      <c r="D3" s="679"/>
      <c r="E3" s="679"/>
      <c r="F3" s="632" t="s">
        <v>467</v>
      </c>
      <c r="G3" s="632"/>
      <c r="H3" s="634"/>
      <c r="I3" s="631" t="s">
        <v>297</v>
      </c>
      <c r="J3" s="632"/>
      <c r="K3" s="634"/>
      <c r="L3" s="674" t="s">
        <v>719</v>
      </c>
      <c r="M3" s="675"/>
      <c r="N3" s="675"/>
    </row>
    <row r="4" spans="1:14" ht="15.75" customHeight="1">
      <c r="A4" s="672"/>
      <c r="B4" s="673"/>
      <c r="C4" s="27" t="s">
        <v>201</v>
      </c>
      <c r="D4" s="24" t="s">
        <v>202</v>
      </c>
      <c r="E4" s="58" t="s">
        <v>203</v>
      </c>
      <c r="F4" s="28" t="s">
        <v>468</v>
      </c>
      <c r="G4" s="24" t="s">
        <v>469</v>
      </c>
      <c r="H4" s="218" t="s">
        <v>470</v>
      </c>
      <c r="I4" s="578" t="s">
        <v>468</v>
      </c>
      <c r="J4" s="24" t="s">
        <v>469</v>
      </c>
      <c r="K4" s="58" t="s">
        <v>470</v>
      </c>
      <c r="L4" s="566" t="s">
        <v>720</v>
      </c>
      <c r="M4" s="563" t="s">
        <v>721</v>
      </c>
      <c r="N4" s="564" t="s">
        <v>722</v>
      </c>
    </row>
    <row r="5" spans="1:14" ht="12.75" customHeight="1">
      <c r="A5" s="677" t="s">
        <v>471</v>
      </c>
      <c r="B5" s="678"/>
      <c r="C5" s="61">
        <v>212</v>
      </c>
      <c r="D5" s="59">
        <v>309.7</v>
      </c>
      <c r="E5" s="558">
        <v>336.8</v>
      </c>
      <c r="F5" s="61">
        <v>213.5</v>
      </c>
      <c r="G5" s="59">
        <v>312.8</v>
      </c>
      <c r="H5" s="60">
        <v>340.4</v>
      </c>
      <c r="I5" s="61">
        <v>212.3</v>
      </c>
      <c r="J5" s="59">
        <v>314.7</v>
      </c>
      <c r="K5" s="558">
        <v>342.7</v>
      </c>
      <c r="L5" s="560">
        <v>208.6</v>
      </c>
      <c r="M5" s="561">
        <v>313.3</v>
      </c>
      <c r="N5" s="32">
        <v>343.4</v>
      </c>
    </row>
    <row r="6" spans="1:14" ht="12.75" customHeight="1">
      <c r="A6" s="668" t="s">
        <v>472</v>
      </c>
      <c r="B6" s="669"/>
      <c r="C6" s="61">
        <v>2.9</v>
      </c>
      <c r="D6" s="59">
        <v>2.5</v>
      </c>
      <c r="E6" s="59">
        <v>1.6</v>
      </c>
      <c r="F6" s="61">
        <v>0.7</v>
      </c>
      <c r="G6" s="59">
        <v>1</v>
      </c>
      <c r="H6" s="60">
        <v>1.1</v>
      </c>
      <c r="I6" s="588" t="s">
        <v>718</v>
      </c>
      <c r="J6" s="59">
        <v>0.6</v>
      </c>
      <c r="K6" s="59">
        <v>0.7</v>
      </c>
      <c r="L6" s="34" t="s">
        <v>723</v>
      </c>
      <c r="M6" s="565" t="s">
        <v>724</v>
      </c>
      <c r="N6" s="32">
        <v>0.2</v>
      </c>
    </row>
    <row r="7" spans="1:17" ht="12.75" customHeight="1">
      <c r="A7" s="668" t="s">
        <v>473</v>
      </c>
      <c r="B7" s="669"/>
      <c r="C7" s="61">
        <v>98.4</v>
      </c>
      <c r="D7" s="59">
        <v>99</v>
      </c>
      <c r="E7" s="59">
        <v>96.2</v>
      </c>
      <c r="F7" s="61">
        <v>97.8</v>
      </c>
      <c r="G7" s="59">
        <v>98.7</v>
      </c>
      <c r="H7" s="60">
        <v>95.8</v>
      </c>
      <c r="I7" s="61">
        <v>96.9</v>
      </c>
      <c r="J7" s="59">
        <v>98.8</v>
      </c>
      <c r="K7" s="59">
        <v>95.3</v>
      </c>
      <c r="L7" s="560">
        <v>97.2</v>
      </c>
      <c r="M7" s="503">
        <v>98.6</v>
      </c>
      <c r="N7" s="32">
        <v>94.8</v>
      </c>
      <c r="O7" s="32" t="s">
        <v>727</v>
      </c>
      <c r="P7" s="32" t="s">
        <v>725</v>
      </c>
      <c r="Q7" s="32" t="s">
        <v>726</v>
      </c>
    </row>
    <row r="8" spans="1:19" ht="12.75" customHeight="1">
      <c r="A8" s="668" t="s">
        <v>474</v>
      </c>
      <c r="B8" s="669"/>
      <c r="C8" s="61"/>
      <c r="D8" s="59"/>
      <c r="E8" s="59"/>
      <c r="F8" s="61"/>
      <c r="G8" s="59"/>
      <c r="H8" s="60"/>
      <c r="I8" s="61"/>
      <c r="J8" s="59"/>
      <c r="K8" s="59"/>
      <c r="L8" s="560"/>
      <c r="M8" s="503"/>
      <c r="O8" s="32">
        <f>P8/Q8*100</f>
        <v>94.82443644314667</v>
      </c>
      <c r="P8" s="567">
        <v>62327737</v>
      </c>
      <c r="Q8" s="567">
        <v>65729615</v>
      </c>
      <c r="R8" s="567"/>
      <c r="S8" s="567"/>
    </row>
    <row r="9" spans="1:21" ht="12.75" customHeight="1">
      <c r="A9" s="33"/>
      <c r="B9" s="22" t="s">
        <v>475</v>
      </c>
      <c r="C9" s="61">
        <v>26.2</v>
      </c>
      <c r="D9" s="59">
        <v>25.1</v>
      </c>
      <c r="E9" s="59">
        <v>23</v>
      </c>
      <c r="F9" s="61">
        <v>24.3</v>
      </c>
      <c r="G9" s="59">
        <v>22.7</v>
      </c>
      <c r="H9" s="60">
        <v>21.4</v>
      </c>
      <c r="I9" s="61">
        <v>22.4</v>
      </c>
      <c r="J9" s="59">
        <v>21.3</v>
      </c>
      <c r="K9" s="59">
        <v>20.8</v>
      </c>
      <c r="L9" s="560">
        <v>21.5</v>
      </c>
      <c r="M9" s="503">
        <v>21.1</v>
      </c>
      <c r="N9" s="32">
        <v>20.7</v>
      </c>
      <c r="O9" s="32" t="s">
        <v>728</v>
      </c>
      <c r="T9" s="621"/>
      <c r="U9" s="621"/>
    </row>
    <row r="10" spans="1:18" ht="12.75" customHeight="1">
      <c r="A10" s="33"/>
      <c r="B10" s="22" t="s">
        <v>476</v>
      </c>
      <c r="C10" s="61">
        <v>25.1</v>
      </c>
      <c r="D10" s="59">
        <v>21.7</v>
      </c>
      <c r="E10" s="59">
        <v>20.9</v>
      </c>
      <c r="F10" s="61">
        <v>28.9</v>
      </c>
      <c r="G10" s="59">
        <v>25.5</v>
      </c>
      <c r="H10" s="60">
        <v>25.5</v>
      </c>
      <c r="I10" s="61">
        <v>32.6</v>
      </c>
      <c r="J10" s="59">
        <v>29.2</v>
      </c>
      <c r="K10" s="59">
        <v>30.5</v>
      </c>
      <c r="L10" s="560">
        <v>36.9</v>
      </c>
      <c r="M10" s="503">
        <v>34.2</v>
      </c>
      <c r="N10" s="32">
        <v>36.1</v>
      </c>
      <c r="O10" s="32">
        <f>P10/Q10*100</f>
        <v>98.61766789206472</v>
      </c>
      <c r="P10" s="567">
        <v>996855</v>
      </c>
      <c r="Q10" s="567">
        <v>1010828</v>
      </c>
      <c r="R10" s="567"/>
    </row>
    <row r="11" spans="1:15" ht="12.75" customHeight="1">
      <c r="A11" s="33"/>
      <c r="B11" s="22" t="s">
        <v>477</v>
      </c>
      <c r="C11" s="61">
        <v>51.2</v>
      </c>
      <c r="D11" s="59">
        <v>46.8</v>
      </c>
      <c r="E11" s="59">
        <v>43.9</v>
      </c>
      <c r="F11" s="61">
        <v>53.2</v>
      </c>
      <c r="G11" s="59">
        <v>48.2</v>
      </c>
      <c r="H11" s="60">
        <v>46.9</v>
      </c>
      <c r="I11" s="61">
        <v>54.9</v>
      </c>
      <c r="J11" s="59">
        <v>50.6</v>
      </c>
      <c r="K11" s="59">
        <v>51.4</v>
      </c>
      <c r="L11" s="560">
        <v>58.4</v>
      </c>
      <c r="M11" s="503">
        <v>55.3</v>
      </c>
      <c r="N11" s="32">
        <v>56.8</v>
      </c>
      <c r="O11" s="32" t="s">
        <v>729</v>
      </c>
    </row>
    <row r="12" spans="1:18" ht="12.75" customHeight="1">
      <c r="A12" s="33"/>
      <c r="B12" s="22" t="s">
        <v>478</v>
      </c>
      <c r="C12" s="61">
        <v>95.8</v>
      </c>
      <c r="D12" s="59">
        <v>86.4</v>
      </c>
      <c r="E12" s="59">
        <v>91.2</v>
      </c>
      <c r="F12" s="61">
        <v>118.9</v>
      </c>
      <c r="G12" s="59">
        <v>112.3</v>
      </c>
      <c r="H12" s="60">
        <v>119.1</v>
      </c>
      <c r="I12" s="61">
        <v>145.7</v>
      </c>
      <c r="J12" s="59">
        <v>137</v>
      </c>
      <c r="K12" s="59">
        <v>146.5</v>
      </c>
      <c r="L12" s="560">
        <v>171.3</v>
      </c>
      <c r="M12" s="503">
        <v>162.4</v>
      </c>
      <c r="N12" s="577">
        <v>174</v>
      </c>
      <c r="O12" s="32">
        <f>P12/Q12*100</f>
        <v>97.21751194697087</v>
      </c>
      <c r="P12" s="567">
        <v>50452</v>
      </c>
      <c r="Q12" s="567">
        <v>51896</v>
      </c>
      <c r="R12" s="567"/>
    </row>
    <row r="13" spans="1:21" ht="12.75" customHeight="1">
      <c r="A13" s="668" t="s">
        <v>479</v>
      </c>
      <c r="B13" s="669"/>
      <c r="C13" s="61">
        <v>67.1</v>
      </c>
      <c r="D13" s="59">
        <v>65.7</v>
      </c>
      <c r="E13" s="59">
        <v>63.6</v>
      </c>
      <c r="F13" s="61">
        <v>65.1</v>
      </c>
      <c r="G13" s="59">
        <v>63.8</v>
      </c>
      <c r="H13" s="60">
        <v>61.1</v>
      </c>
      <c r="I13" s="61">
        <v>63.8</v>
      </c>
      <c r="J13" s="59">
        <v>63.4</v>
      </c>
      <c r="K13" s="59">
        <v>61.5</v>
      </c>
      <c r="L13" s="560">
        <v>62.2</v>
      </c>
      <c r="M13" s="503">
        <v>63.2</v>
      </c>
      <c r="N13" s="32">
        <v>57.8</v>
      </c>
      <c r="T13" s="621"/>
      <c r="U13" s="621"/>
    </row>
    <row r="14" spans="1:14" ht="12.75" customHeight="1">
      <c r="A14" s="33"/>
      <c r="B14" s="22" t="s">
        <v>222</v>
      </c>
      <c r="C14" s="61">
        <v>81.1</v>
      </c>
      <c r="D14" s="59">
        <v>80.2</v>
      </c>
      <c r="E14" s="59">
        <v>78.8</v>
      </c>
      <c r="F14" s="61">
        <v>78.2</v>
      </c>
      <c r="G14" s="59">
        <v>77.1</v>
      </c>
      <c r="H14" s="60">
        <v>74.8</v>
      </c>
      <c r="I14" s="61">
        <v>77.1</v>
      </c>
      <c r="J14" s="59">
        <v>76.8</v>
      </c>
      <c r="K14" s="59">
        <v>75.3</v>
      </c>
      <c r="L14" s="560">
        <v>74.2</v>
      </c>
      <c r="M14" s="503">
        <v>75.6</v>
      </c>
      <c r="N14" s="32">
        <v>69.3</v>
      </c>
    </row>
    <row r="15" spans="1:14" ht="12.75" customHeight="1">
      <c r="A15" s="33"/>
      <c r="B15" s="22" t="s">
        <v>223</v>
      </c>
      <c r="C15" s="61">
        <v>53.5</v>
      </c>
      <c r="D15" s="59">
        <v>51.6</v>
      </c>
      <c r="E15" s="59">
        <v>49.1</v>
      </c>
      <c r="F15" s="61">
        <v>52.5</v>
      </c>
      <c r="G15" s="59">
        <v>50.9</v>
      </c>
      <c r="H15" s="60">
        <v>48.2</v>
      </c>
      <c r="I15" s="61">
        <v>51.3</v>
      </c>
      <c r="J15" s="59">
        <v>50.6</v>
      </c>
      <c r="K15" s="59">
        <v>48.8</v>
      </c>
      <c r="L15" s="560">
        <v>50.8</v>
      </c>
      <c r="M15" s="503">
        <v>51.2</v>
      </c>
      <c r="N15" s="577">
        <v>47</v>
      </c>
    </row>
    <row r="16" spans="1:13" ht="12.75" customHeight="1">
      <c r="A16" s="668" t="s">
        <v>480</v>
      </c>
      <c r="B16" s="669"/>
      <c r="C16" s="61"/>
      <c r="D16" s="59"/>
      <c r="E16" s="59"/>
      <c r="F16" s="61"/>
      <c r="G16" s="59"/>
      <c r="H16" s="60"/>
      <c r="I16" s="61"/>
      <c r="J16" s="59"/>
      <c r="K16" s="59"/>
      <c r="L16" s="560"/>
      <c r="M16" s="503"/>
    </row>
    <row r="17" spans="1:14" ht="12.75" customHeight="1">
      <c r="A17" s="33"/>
      <c r="B17" s="22" t="s">
        <v>481</v>
      </c>
      <c r="C17" s="61">
        <v>10</v>
      </c>
      <c r="D17" s="59">
        <v>8.4</v>
      </c>
      <c r="E17" s="59">
        <v>6</v>
      </c>
      <c r="F17" s="61">
        <v>8.9</v>
      </c>
      <c r="G17" s="59">
        <v>7.2</v>
      </c>
      <c r="H17" s="60">
        <v>5</v>
      </c>
      <c r="I17" s="61">
        <v>8.1</v>
      </c>
      <c r="J17" s="59">
        <v>6.8</v>
      </c>
      <c r="K17" s="59">
        <v>4.8</v>
      </c>
      <c r="L17" s="560">
        <v>6.7</v>
      </c>
      <c r="M17" s="503">
        <v>5.6</v>
      </c>
      <c r="N17" s="577">
        <v>4</v>
      </c>
    </row>
    <row r="18" spans="1:14" ht="12.75" customHeight="1">
      <c r="A18" s="33"/>
      <c r="B18" s="22" t="s">
        <v>168</v>
      </c>
      <c r="C18" s="61">
        <v>40.8</v>
      </c>
      <c r="D18" s="59">
        <v>37.4</v>
      </c>
      <c r="E18" s="59">
        <v>31.6</v>
      </c>
      <c r="F18" s="61">
        <v>39.8</v>
      </c>
      <c r="G18" s="59">
        <v>36</v>
      </c>
      <c r="H18" s="60">
        <v>29.5</v>
      </c>
      <c r="I18" s="61">
        <v>37.1</v>
      </c>
      <c r="J18" s="59">
        <v>32.6</v>
      </c>
      <c r="K18" s="59">
        <v>26.1</v>
      </c>
      <c r="L18" s="575">
        <v>34</v>
      </c>
      <c r="M18" s="503">
        <v>30.7</v>
      </c>
      <c r="N18" s="577">
        <v>23.7</v>
      </c>
    </row>
    <row r="19" spans="1:21" ht="12.75" customHeight="1">
      <c r="A19" s="33"/>
      <c r="B19" s="22" t="s">
        <v>169</v>
      </c>
      <c r="C19" s="61">
        <v>49.2</v>
      </c>
      <c r="D19" s="59">
        <v>54</v>
      </c>
      <c r="E19" s="59">
        <v>61.8</v>
      </c>
      <c r="F19" s="61">
        <v>51</v>
      </c>
      <c r="G19" s="59">
        <v>56.1</v>
      </c>
      <c r="H19" s="60">
        <v>64.3</v>
      </c>
      <c r="I19" s="61">
        <v>54.3</v>
      </c>
      <c r="J19" s="59">
        <v>59.5</v>
      </c>
      <c r="K19" s="59">
        <v>67.2</v>
      </c>
      <c r="L19" s="560">
        <v>54.7</v>
      </c>
      <c r="M19" s="503">
        <v>59.6</v>
      </c>
      <c r="N19" s="577">
        <v>66.5</v>
      </c>
      <c r="T19" s="621"/>
      <c r="U19" s="621"/>
    </row>
    <row r="20" spans="1:13" ht="12.75" customHeight="1">
      <c r="A20" s="668" t="s">
        <v>482</v>
      </c>
      <c r="B20" s="669"/>
      <c r="C20" s="61"/>
      <c r="D20" s="59"/>
      <c r="E20" s="59"/>
      <c r="F20" s="61"/>
      <c r="G20" s="59"/>
      <c r="H20" s="60"/>
      <c r="I20" s="61"/>
      <c r="J20" s="60"/>
      <c r="K20" s="59"/>
      <c r="L20" s="560"/>
      <c r="M20" s="503"/>
    </row>
    <row r="21" spans="1:14" ht="12.75" customHeight="1">
      <c r="A21" s="33"/>
      <c r="B21" s="22" t="s">
        <v>483</v>
      </c>
      <c r="C21" s="61">
        <v>76.9</v>
      </c>
      <c r="D21" s="59">
        <v>78.7</v>
      </c>
      <c r="E21" s="59">
        <v>81.2</v>
      </c>
      <c r="F21" s="61">
        <v>76.9</v>
      </c>
      <c r="G21" s="59">
        <v>81.1</v>
      </c>
      <c r="H21" s="60">
        <v>83</v>
      </c>
      <c r="I21" s="61">
        <v>80.5</v>
      </c>
      <c r="J21" s="59">
        <v>82.4</v>
      </c>
      <c r="K21" s="59">
        <v>84</v>
      </c>
      <c r="L21" s="560">
        <v>82.8</v>
      </c>
      <c r="M21" s="503">
        <v>85.1</v>
      </c>
      <c r="N21" s="32">
        <v>86.2</v>
      </c>
    </row>
    <row r="22" spans="1:14" ht="12.75" customHeight="1">
      <c r="A22" s="33"/>
      <c r="B22" s="22" t="s">
        <v>484</v>
      </c>
      <c r="C22" s="61">
        <v>13.4</v>
      </c>
      <c r="D22" s="59">
        <v>12.8</v>
      </c>
      <c r="E22" s="59">
        <v>12.2</v>
      </c>
      <c r="F22" s="61">
        <v>13.4</v>
      </c>
      <c r="G22" s="59">
        <v>11.8</v>
      </c>
      <c r="H22" s="60">
        <v>11.4</v>
      </c>
      <c r="I22" s="61">
        <v>11.9</v>
      </c>
      <c r="J22" s="59">
        <v>11.2</v>
      </c>
      <c r="K22" s="59">
        <v>11</v>
      </c>
      <c r="L22" s="560">
        <v>11.1</v>
      </c>
      <c r="M22" s="503">
        <v>9.9</v>
      </c>
      <c r="N22" s="32">
        <v>9.7</v>
      </c>
    </row>
    <row r="23" spans="1:14" ht="12.75" customHeight="1">
      <c r="A23" s="41"/>
      <c r="B23" s="62" t="s">
        <v>485</v>
      </c>
      <c r="C23" s="65">
        <v>9.7</v>
      </c>
      <c r="D23" s="63">
        <v>8.5</v>
      </c>
      <c r="E23" s="63">
        <v>6.6</v>
      </c>
      <c r="F23" s="65">
        <v>9.7</v>
      </c>
      <c r="G23" s="63">
        <v>7.1</v>
      </c>
      <c r="H23" s="64">
        <v>5.6</v>
      </c>
      <c r="I23" s="65">
        <v>7.6</v>
      </c>
      <c r="J23" s="63">
        <v>6.3</v>
      </c>
      <c r="K23" s="63">
        <v>5</v>
      </c>
      <c r="L23" s="65">
        <v>6</v>
      </c>
      <c r="M23" s="562">
        <v>5.1</v>
      </c>
      <c r="N23" s="457">
        <v>4</v>
      </c>
    </row>
    <row r="24" spans="1:13" ht="13.5" customHeight="1">
      <c r="A24" s="138" t="s">
        <v>740</v>
      </c>
      <c r="H24" s="33"/>
      <c r="M24" s="559"/>
    </row>
    <row r="25" spans="1:2" ht="13.5" customHeight="1">
      <c r="A25" s="139" t="s">
        <v>495</v>
      </c>
      <c r="B25" s="140"/>
    </row>
    <row r="26" spans="1:2" ht="12">
      <c r="A26" s="139" t="s">
        <v>496</v>
      </c>
      <c r="B26" s="139"/>
    </row>
    <row r="27" spans="1:2" ht="12">
      <c r="A27" s="139" t="s">
        <v>497</v>
      </c>
      <c r="B27" s="303"/>
    </row>
    <row r="28" spans="1:3" ht="12">
      <c r="A28" s="138" t="s">
        <v>741</v>
      </c>
      <c r="B28" s="138"/>
      <c r="C28" s="138"/>
    </row>
    <row r="29" spans="1:3" ht="12">
      <c r="A29" s="139" t="s">
        <v>742</v>
      </c>
      <c r="B29" s="138"/>
      <c r="C29" s="138"/>
    </row>
    <row r="47" ht="12">
      <c r="L47" s="74"/>
    </row>
  </sheetData>
  <sheetProtection/>
  <mergeCells count="18">
    <mergeCell ref="I1:L1"/>
    <mergeCell ref="D1:H1"/>
    <mergeCell ref="A5:B5"/>
    <mergeCell ref="C3:E3"/>
    <mergeCell ref="F3:H3"/>
    <mergeCell ref="A20:B20"/>
    <mergeCell ref="A8:B8"/>
    <mergeCell ref="A6:B6"/>
    <mergeCell ref="A7:B7"/>
    <mergeCell ref="A13:B13"/>
    <mergeCell ref="M2:N2"/>
    <mergeCell ref="T9:U9"/>
    <mergeCell ref="T19:U19"/>
    <mergeCell ref="T13:U13"/>
    <mergeCell ref="A16:B16"/>
    <mergeCell ref="A3:B4"/>
    <mergeCell ref="I3:K3"/>
    <mergeCell ref="L3:N3"/>
  </mergeCells>
  <printOptions/>
  <pageMargins left="0.75" right="0.78" top="0.78" bottom="1" header="0.512" footer="0.51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8" width="10.875" style="32" customWidth="1"/>
    <col min="9" max="16384" width="9.00390625" style="32" customWidth="1"/>
  </cols>
  <sheetData>
    <row r="1" spans="1:8" s="23" customFormat="1" ht="21" customHeight="1">
      <c r="A1" s="676" t="s">
        <v>455</v>
      </c>
      <c r="B1" s="676"/>
      <c r="C1" s="676"/>
      <c r="D1" s="676"/>
      <c r="E1" s="676"/>
      <c r="F1" s="676"/>
      <c r="G1" s="676"/>
      <c r="H1" s="676"/>
    </row>
    <row r="2" spans="1:8" s="25" customFormat="1" ht="21" customHeight="1">
      <c r="A2" s="138" t="s">
        <v>371</v>
      </c>
      <c r="H2" s="137" t="s">
        <v>245</v>
      </c>
    </row>
    <row r="3" spans="1:8" ht="42" customHeight="1">
      <c r="A3" s="30" t="s">
        <v>8</v>
      </c>
      <c r="B3" s="31" t="s">
        <v>9</v>
      </c>
      <c r="C3" s="31" t="s">
        <v>11</v>
      </c>
      <c r="D3" s="31" t="s">
        <v>12</v>
      </c>
      <c r="E3" s="31" t="s">
        <v>10</v>
      </c>
      <c r="F3" s="31" t="s">
        <v>13</v>
      </c>
      <c r="G3" s="31" t="s">
        <v>14</v>
      </c>
      <c r="H3" s="29" t="s">
        <v>426</v>
      </c>
    </row>
    <row r="4" spans="1:9" ht="21" customHeight="1">
      <c r="A4" s="66" t="s">
        <v>205</v>
      </c>
      <c r="B4" s="67">
        <v>92924</v>
      </c>
      <c r="C4" s="67">
        <v>25366</v>
      </c>
      <c r="D4" s="59">
        <f>C4/B4%</f>
        <v>27.297576514140587</v>
      </c>
      <c r="E4" s="68">
        <v>489.94</v>
      </c>
      <c r="F4" s="59">
        <v>3.7</v>
      </c>
      <c r="G4" s="59">
        <f>E4/C4%</f>
        <v>1.9314830875975715</v>
      </c>
      <c r="H4" s="60">
        <f>C4/F4</f>
        <v>6855.675675675675</v>
      </c>
      <c r="I4" s="306"/>
    </row>
    <row r="5" spans="1:9" ht="21" customHeight="1">
      <c r="A5" s="66">
        <v>55</v>
      </c>
      <c r="B5" s="67">
        <v>95999</v>
      </c>
      <c r="C5" s="67">
        <v>29320</v>
      </c>
      <c r="D5" s="59">
        <f aca="true" t="shared" si="0" ref="D5:D11">C5/B5%</f>
        <v>30.541984812341795</v>
      </c>
      <c r="E5" s="68">
        <v>489.94</v>
      </c>
      <c r="F5" s="59">
        <v>5.7</v>
      </c>
      <c r="G5" s="59">
        <f aca="true" t="shared" si="1" ref="G5:G11">E5/C5%</f>
        <v>1.6710095497953616</v>
      </c>
      <c r="H5" s="60">
        <f aca="true" t="shared" si="2" ref="H5:H11">C5/F5</f>
        <v>5143.859649122807</v>
      </c>
      <c r="I5" s="306"/>
    </row>
    <row r="6" spans="1:9" ht="21" customHeight="1">
      <c r="A6" s="66">
        <v>60</v>
      </c>
      <c r="B6" s="67">
        <v>98820</v>
      </c>
      <c r="C6" s="67">
        <v>29151</v>
      </c>
      <c r="D6" s="59">
        <f t="shared" si="0"/>
        <v>29.499089253187613</v>
      </c>
      <c r="E6" s="68">
        <v>490.09</v>
      </c>
      <c r="F6" s="59">
        <v>5.8</v>
      </c>
      <c r="G6" s="59">
        <f t="shared" si="1"/>
        <v>1.6812116222428046</v>
      </c>
      <c r="H6" s="60">
        <f t="shared" si="2"/>
        <v>5026.0344827586205</v>
      </c>
      <c r="I6" s="306"/>
    </row>
    <row r="7" spans="1:9" ht="21" customHeight="1">
      <c r="A7" s="66" t="s">
        <v>204</v>
      </c>
      <c r="B7" s="67">
        <v>101099</v>
      </c>
      <c r="C7" s="67">
        <v>31892</v>
      </c>
      <c r="D7" s="59">
        <f t="shared" si="0"/>
        <v>31.54531696653775</v>
      </c>
      <c r="E7" s="68">
        <v>490.5</v>
      </c>
      <c r="F7" s="59">
        <v>6.7</v>
      </c>
      <c r="G7" s="59">
        <f t="shared" si="1"/>
        <v>1.538003261005895</v>
      </c>
      <c r="H7" s="60">
        <f t="shared" si="2"/>
        <v>4760</v>
      </c>
      <c r="I7" s="306"/>
    </row>
    <row r="8" spans="1:9" ht="21" customHeight="1">
      <c r="A8" s="66">
        <v>7</v>
      </c>
      <c r="B8" s="67">
        <v>104019</v>
      </c>
      <c r="C8" s="67">
        <v>34804</v>
      </c>
      <c r="D8" s="59">
        <f t="shared" si="0"/>
        <v>33.459271863794115</v>
      </c>
      <c r="E8" s="68">
        <v>490.62</v>
      </c>
      <c r="F8" s="59">
        <v>7.1</v>
      </c>
      <c r="G8" s="59">
        <f t="shared" si="1"/>
        <v>1.4096655556832547</v>
      </c>
      <c r="H8" s="60">
        <f t="shared" si="2"/>
        <v>4901.971830985915</v>
      </c>
      <c r="I8" s="306"/>
    </row>
    <row r="9" spans="1:23" ht="21" customHeight="1">
      <c r="A9" s="66">
        <v>12</v>
      </c>
      <c r="B9" s="67">
        <v>104764</v>
      </c>
      <c r="C9" s="67">
        <v>38531</v>
      </c>
      <c r="D9" s="59">
        <f t="shared" si="0"/>
        <v>36.77885533198427</v>
      </c>
      <c r="E9" s="68">
        <v>490.62</v>
      </c>
      <c r="F9" s="68">
        <v>7.75</v>
      </c>
      <c r="G9" s="59">
        <f t="shared" si="1"/>
        <v>1.273312397809556</v>
      </c>
      <c r="H9" s="60">
        <f t="shared" si="2"/>
        <v>4971.741935483871</v>
      </c>
      <c r="I9" s="306"/>
      <c r="V9" s="665"/>
      <c r="W9" s="621"/>
    </row>
    <row r="10" spans="1:9" ht="21" customHeight="1">
      <c r="A10" s="66">
        <v>17</v>
      </c>
      <c r="B10" s="67">
        <v>104148</v>
      </c>
      <c r="C10" s="67">
        <v>39451</v>
      </c>
      <c r="D10" s="59">
        <f t="shared" si="0"/>
        <v>37.879748050850715</v>
      </c>
      <c r="E10" s="68">
        <v>490.62</v>
      </c>
      <c r="F10" s="68">
        <v>7.9</v>
      </c>
      <c r="G10" s="59">
        <f t="shared" si="1"/>
        <v>1.2436186661935058</v>
      </c>
      <c r="H10" s="60">
        <f t="shared" si="2"/>
        <v>4993.79746835443</v>
      </c>
      <c r="I10" s="306"/>
    </row>
    <row r="11" spans="1:9" ht="21" customHeight="1">
      <c r="A11" s="69">
        <v>22</v>
      </c>
      <c r="B11" s="70">
        <v>102348</v>
      </c>
      <c r="C11" s="456">
        <v>41377</v>
      </c>
      <c r="D11" s="63">
        <f t="shared" si="0"/>
        <v>40.4277562824872</v>
      </c>
      <c r="E11" s="71">
        <v>490.62</v>
      </c>
      <c r="F11" s="71">
        <v>8.4</v>
      </c>
      <c r="G11" s="457">
        <f t="shared" si="1"/>
        <v>1.1857312033255192</v>
      </c>
      <c r="H11" s="64">
        <f t="shared" si="2"/>
        <v>4925.833333333333</v>
      </c>
      <c r="I11" s="306"/>
    </row>
    <row r="12" s="25" customFormat="1" ht="21" customHeight="1">
      <c r="A12" s="138" t="s">
        <v>244</v>
      </c>
    </row>
    <row r="15" spans="22:23" ht="12">
      <c r="V15" s="665"/>
      <c r="W15" s="621"/>
    </row>
    <row r="19" spans="22:23" ht="12">
      <c r="V19" s="665"/>
      <c r="W19" s="621"/>
    </row>
    <row r="20" spans="22:28" ht="12">
      <c r="V20" s="621"/>
      <c r="W20" s="621"/>
      <c r="X20" s="74"/>
      <c r="Y20" s="74"/>
      <c r="Z20" s="74"/>
      <c r="AA20" s="74"/>
      <c r="AB20" s="74"/>
    </row>
    <row r="21" spans="22:28" ht="12">
      <c r="V21" s="74"/>
      <c r="W21" s="74"/>
      <c r="X21" s="74"/>
      <c r="Y21" s="74"/>
      <c r="Z21" s="74"/>
      <c r="AA21" s="74"/>
      <c r="AB21" s="74"/>
    </row>
    <row r="51" ht="12">
      <c r="O51" s="134"/>
    </row>
  </sheetData>
  <sheetProtection/>
  <mergeCells count="5">
    <mergeCell ref="A1:H1"/>
    <mergeCell ref="V20:W20"/>
    <mergeCell ref="V19:W19"/>
    <mergeCell ref="V15:W15"/>
    <mergeCell ref="V9:W9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zoomScalePageLayoutView="0" workbookViewId="0" topLeftCell="C1">
      <selection activeCell="L9" sqref="L9"/>
    </sheetView>
  </sheetViews>
  <sheetFormatPr defaultColWidth="9.00390625" defaultRowHeight="13.5"/>
  <cols>
    <col min="1" max="1" width="9.125" style="32" customWidth="1"/>
    <col min="2" max="2" width="8.375" style="32" customWidth="1"/>
    <col min="3" max="8" width="12.375" style="32" customWidth="1"/>
    <col min="9" max="9" width="17.75390625" style="32" customWidth="1"/>
    <col min="10" max="18" width="9.00390625" style="32" customWidth="1"/>
    <col min="19" max="19" width="0.2421875" style="32" customWidth="1"/>
    <col min="20" max="16384" width="9.00390625" style="32" customWidth="1"/>
  </cols>
  <sheetData>
    <row r="1" spans="2:8" s="23" customFormat="1" ht="21" customHeight="1">
      <c r="B1" s="676" t="s">
        <v>454</v>
      </c>
      <c r="C1" s="676"/>
      <c r="D1" s="676"/>
      <c r="E1" s="676"/>
      <c r="F1" s="676"/>
      <c r="G1" s="676"/>
      <c r="H1" s="676"/>
    </row>
    <row r="2" spans="1:8" s="25" customFormat="1" ht="21" customHeight="1">
      <c r="A2" s="25" t="s">
        <v>509</v>
      </c>
      <c r="H2" s="137" t="s">
        <v>245</v>
      </c>
    </row>
    <row r="3" spans="1:8" ht="21" customHeight="1">
      <c r="A3" s="696" t="s">
        <v>490</v>
      </c>
      <c r="B3" s="697"/>
      <c r="C3" s="695" t="s">
        <v>15</v>
      </c>
      <c r="D3" s="695" t="s">
        <v>200</v>
      </c>
      <c r="E3" s="632" t="s">
        <v>16</v>
      </c>
      <c r="F3" s="632"/>
      <c r="G3" s="632"/>
      <c r="H3" s="633" t="s">
        <v>17</v>
      </c>
    </row>
    <row r="4" spans="1:8" ht="21" customHeight="1">
      <c r="A4" s="698"/>
      <c r="B4" s="699"/>
      <c r="C4" s="632"/>
      <c r="D4" s="632"/>
      <c r="E4" s="28" t="s">
        <v>18</v>
      </c>
      <c r="F4" s="28" t="s">
        <v>19</v>
      </c>
      <c r="G4" s="28" t="s">
        <v>20</v>
      </c>
      <c r="H4" s="634"/>
    </row>
    <row r="5" spans="1:23" ht="21" customHeight="1">
      <c r="A5" s="686" t="s">
        <v>738</v>
      </c>
      <c r="B5" s="318" t="s">
        <v>394</v>
      </c>
      <c r="C5" s="72">
        <v>92152</v>
      </c>
      <c r="D5" s="72">
        <v>93053</v>
      </c>
      <c r="E5" s="307">
        <f aca="true" t="shared" si="0" ref="E5:E10">C5-D5</f>
        <v>-901</v>
      </c>
      <c r="F5" s="72">
        <v>13013</v>
      </c>
      <c r="G5" s="72">
        <v>13914</v>
      </c>
      <c r="H5" s="308">
        <f aca="true" t="shared" si="1" ref="H5:H10">C5/D5%</f>
        <v>99.03173460286074</v>
      </c>
      <c r="V5" s="665"/>
      <c r="W5" s="621"/>
    </row>
    <row r="6" spans="1:23" ht="21" customHeight="1">
      <c r="A6" s="686"/>
      <c r="B6" s="318" t="s">
        <v>294</v>
      </c>
      <c r="C6" s="72">
        <v>9895</v>
      </c>
      <c r="D6" s="72">
        <v>10966</v>
      </c>
      <c r="E6" s="309">
        <f t="shared" si="0"/>
        <v>-1071</v>
      </c>
      <c r="F6" s="309">
        <v>1354</v>
      </c>
      <c r="G6" s="309">
        <v>2425</v>
      </c>
      <c r="H6" s="310">
        <f t="shared" si="1"/>
        <v>90.23344884187489</v>
      </c>
      <c r="V6" s="216"/>
      <c r="W6" s="217"/>
    </row>
    <row r="7" spans="1:23" ht="21" customHeight="1">
      <c r="A7" s="687">
        <v>12</v>
      </c>
      <c r="B7" s="319" t="s">
        <v>394</v>
      </c>
      <c r="C7" s="307">
        <v>92741</v>
      </c>
      <c r="D7" s="307">
        <v>94055</v>
      </c>
      <c r="E7" s="307">
        <f t="shared" si="0"/>
        <v>-1314</v>
      </c>
      <c r="F7" s="307">
        <v>13893</v>
      </c>
      <c r="G7" s="307">
        <v>15207</v>
      </c>
      <c r="H7" s="308">
        <f t="shared" si="1"/>
        <v>98.60294508532242</v>
      </c>
      <c r="V7" s="216"/>
      <c r="W7" s="217"/>
    </row>
    <row r="8" spans="1:23" ht="21" customHeight="1">
      <c r="A8" s="688"/>
      <c r="B8" s="317" t="s">
        <v>294</v>
      </c>
      <c r="C8" s="309">
        <v>9747</v>
      </c>
      <c r="D8" s="309">
        <v>10635</v>
      </c>
      <c r="E8" s="309">
        <f t="shared" si="0"/>
        <v>-888</v>
      </c>
      <c r="F8" s="309">
        <v>1686</v>
      </c>
      <c r="G8" s="309">
        <v>2574</v>
      </c>
      <c r="H8" s="310">
        <f t="shared" si="1"/>
        <v>91.65021156558534</v>
      </c>
      <c r="V8" s="216"/>
      <c r="W8" s="217"/>
    </row>
    <row r="9" spans="1:23" ht="21" customHeight="1">
      <c r="A9" s="682">
        <v>17</v>
      </c>
      <c r="B9" s="319" t="s">
        <v>394</v>
      </c>
      <c r="C9" s="72">
        <v>92361</v>
      </c>
      <c r="D9" s="72">
        <v>93986</v>
      </c>
      <c r="E9" s="307">
        <f t="shared" si="0"/>
        <v>-1625</v>
      </c>
      <c r="F9" s="72">
        <v>14356</v>
      </c>
      <c r="G9" s="72">
        <v>15981</v>
      </c>
      <c r="H9" s="308">
        <f t="shared" si="1"/>
        <v>98.27101908794927</v>
      </c>
      <c r="V9" s="216"/>
      <c r="W9" s="217"/>
    </row>
    <row r="10" spans="1:8" ht="21" customHeight="1">
      <c r="A10" s="683"/>
      <c r="B10" s="317" t="s">
        <v>294</v>
      </c>
      <c r="C10" s="309">
        <v>9350</v>
      </c>
      <c r="D10" s="309">
        <v>10134</v>
      </c>
      <c r="E10" s="309">
        <f t="shared" si="0"/>
        <v>-784</v>
      </c>
      <c r="F10" s="309">
        <v>1869</v>
      </c>
      <c r="G10" s="309">
        <v>2653</v>
      </c>
      <c r="H10" s="310">
        <f t="shared" si="1"/>
        <v>92.2636668640221</v>
      </c>
    </row>
    <row r="11" spans="1:8" ht="21" customHeight="1">
      <c r="A11" s="684">
        <v>22</v>
      </c>
      <c r="B11" s="690" t="s">
        <v>394</v>
      </c>
      <c r="C11" s="680">
        <v>99873</v>
      </c>
      <c r="D11" s="680">
        <v>102348</v>
      </c>
      <c r="E11" s="680">
        <v>-2475</v>
      </c>
      <c r="F11" s="680">
        <v>13789</v>
      </c>
      <c r="G11" s="680">
        <v>16264</v>
      </c>
      <c r="H11" s="693">
        <v>97.6</v>
      </c>
    </row>
    <row r="12" spans="1:8" ht="21" customHeight="1">
      <c r="A12" s="685"/>
      <c r="B12" s="691"/>
      <c r="C12" s="681"/>
      <c r="D12" s="681"/>
      <c r="E12" s="681"/>
      <c r="F12" s="681"/>
      <c r="G12" s="681"/>
      <c r="H12" s="694"/>
    </row>
    <row r="13" spans="1:3" ht="21" customHeight="1">
      <c r="A13" s="692" t="s">
        <v>244</v>
      </c>
      <c r="B13" s="692"/>
      <c r="C13" s="692"/>
    </row>
    <row r="14" spans="1:7" ht="13.5" customHeight="1">
      <c r="A14" s="689" t="s">
        <v>739</v>
      </c>
      <c r="B14" s="689"/>
      <c r="C14" s="689"/>
      <c r="D14" s="689"/>
      <c r="E14" s="689"/>
      <c r="F14" s="689"/>
      <c r="G14" s="689"/>
    </row>
    <row r="15" spans="22:23" ht="12">
      <c r="V15" s="665"/>
      <c r="W15" s="621"/>
    </row>
    <row r="18" spans="22:23" ht="12">
      <c r="V18" s="665"/>
      <c r="W18" s="621"/>
    </row>
    <row r="22" spans="22:23" ht="12">
      <c r="V22" s="665"/>
      <c r="W22" s="621"/>
    </row>
    <row r="23" spans="22:28" ht="12">
      <c r="V23" s="621"/>
      <c r="W23" s="621"/>
      <c r="X23" s="74"/>
      <c r="Y23" s="74"/>
      <c r="Z23" s="74"/>
      <c r="AA23" s="74"/>
      <c r="AB23" s="74"/>
    </row>
    <row r="24" spans="22:28" ht="12">
      <c r="V24" s="74"/>
      <c r="W24" s="74"/>
      <c r="X24" s="74"/>
      <c r="Y24" s="74"/>
      <c r="Z24" s="74"/>
      <c r="AA24" s="74"/>
      <c r="AB24" s="74"/>
    </row>
    <row r="54" ht="12">
      <c r="O54" s="134"/>
    </row>
  </sheetData>
  <sheetProtection/>
  <mergeCells count="24">
    <mergeCell ref="H3:H4"/>
    <mergeCell ref="A13:C13"/>
    <mergeCell ref="G11:G12"/>
    <mergeCell ref="H11:H12"/>
    <mergeCell ref="B1:H1"/>
    <mergeCell ref="E3:G3"/>
    <mergeCell ref="C3:C4"/>
    <mergeCell ref="D3:D4"/>
    <mergeCell ref="A3:B4"/>
    <mergeCell ref="D11:D12"/>
    <mergeCell ref="V5:W5"/>
    <mergeCell ref="V23:W23"/>
    <mergeCell ref="V22:W22"/>
    <mergeCell ref="V18:W18"/>
    <mergeCell ref="V15:W15"/>
    <mergeCell ref="A14:G14"/>
    <mergeCell ref="B11:B12"/>
    <mergeCell ref="C11:C12"/>
    <mergeCell ref="E11:E12"/>
    <mergeCell ref="F11:F12"/>
    <mergeCell ref="A9:A10"/>
    <mergeCell ref="A11:A12"/>
    <mergeCell ref="A5:A6"/>
    <mergeCell ref="A7:A8"/>
  </mergeCells>
  <printOptions/>
  <pageMargins left="0.75" right="0.75" top="0.78" bottom="1" header="0.512" footer="0.512"/>
  <pageSetup horizontalDpi="600" verticalDpi="600" orientation="portrait" paperSize="9" scale="94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32"/>
  <sheetViews>
    <sheetView zoomScaleSheetLayoutView="75" zoomScalePageLayoutView="0" workbookViewId="0" topLeftCell="A1">
      <selection activeCell="AD1" sqref="AD1"/>
    </sheetView>
  </sheetViews>
  <sheetFormatPr defaultColWidth="9.00390625" defaultRowHeight="13.5"/>
  <cols>
    <col min="1" max="1" width="3.25390625" style="32" customWidth="1"/>
    <col min="2" max="2" width="21.875" style="32" customWidth="1"/>
    <col min="3" max="27" width="8.875" style="32" customWidth="1"/>
    <col min="28" max="28" width="8.25390625" style="32" customWidth="1"/>
    <col min="29" max="32" width="8.875" style="32" customWidth="1"/>
    <col min="33" max="16384" width="9.00390625" style="32" customWidth="1"/>
  </cols>
  <sheetData>
    <row r="1" spans="2:29" s="74" customFormat="1" ht="44.25" customHeight="1">
      <c r="B1" s="136"/>
      <c r="C1" s="136"/>
      <c r="D1" s="136"/>
      <c r="E1" s="136"/>
      <c r="F1" s="136"/>
      <c r="G1" s="716" t="s">
        <v>756</v>
      </c>
      <c r="H1" s="716"/>
      <c r="I1" s="716"/>
      <c r="J1" s="716"/>
      <c r="K1" s="716"/>
      <c r="L1" s="716"/>
      <c r="M1" s="716"/>
      <c r="N1" s="716"/>
      <c r="O1" s="492"/>
      <c r="P1" s="717" t="s">
        <v>486</v>
      </c>
      <c r="Q1" s="717"/>
      <c r="R1" s="717"/>
      <c r="S1" s="717"/>
      <c r="T1" s="717"/>
      <c r="U1" s="717"/>
      <c r="V1" s="717"/>
      <c r="W1" s="717"/>
      <c r="X1" s="717"/>
      <c r="Y1" s="717"/>
      <c r="Z1" s="23"/>
      <c r="AA1" s="23"/>
      <c r="AB1" s="23"/>
      <c r="AC1" s="23"/>
    </row>
    <row r="2" spans="1:32" ht="20.25" customHeight="1">
      <c r="A2" s="712" t="s">
        <v>510</v>
      </c>
      <c r="B2" s="712"/>
      <c r="C2" s="328"/>
      <c r="D2" s="328"/>
      <c r="E2" s="328"/>
      <c r="F2" s="328"/>
      <c r="G2" s="329"/>
      <c r="H2" s="329"/>
      <c r="I2" s="329"/>
      <c r="J2" s="329"/>
      <c r="K2" s="329"/>
      <c r="L2" s="329"/>
      <c r="M2" s="329"/>
      <c r="N2" s="329"/>
      <c r="O2" s="329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711" t="s">
        <v>652</v>
      </c>
      <c r="AE2" s="711"/>
      <c r="AF2" s="711"/>
    </row>
    <row r="3" spans="1:32" s="75" customFormat="1" ht="30" customHeight="1">
      <c r="A3" s="631" t="s">
        <v>206</v>
      </c>
      <c r="B3" s="632"/>
      <c r="C3" s="632" t="s">
        <v>186</v>
      </c>
      <c r="D3" s="632"/>
      <c r="E3" s="632"/>
      <c r="F3" s="632"/>
      <c r="G3" s="632"/>
      <c r="H3" s="632"/>
      <c r="I3" s="632"/>
      <c r="J3" s="632"/>
      <c r="K3" s="632"/>
      <c r="L3" s="632"/>
      <c r="M3" s="632" t="s">
        <v>187</v>
      </c>
      <c r="N3" s="632"/>
      <c r="O3" s="632"/>
      <c r="P3" s="632"/>
      <c r="Q3" s="632"/>
      <c r="R3" s="632"/>
      <c r="S3" s="632"/>
      <c r="T3" s="632"/>
      <c r="U3" s="632"/>
      <c r="V3" s="632"/>
      <c r="W3" s="632" t="s">
        <v>188</v>
      </c>
      <c r="X3" s="632"/>
      <c r="Y3" s="632"/>
      <c r="Z3" s="632"/>
      <c r="AA3" s="632"/>
      <c r="AB3" s="632"/>
      <c r="AC3" s="632"/>
      <c r="AD3" s="632"/>
      <c r="AE3" s="632"/>
      <c r="AF3" s="634"/>
    </row>
    <row r="4" spans="1:32" s="75" customFormat="1" ht="30" customHeight="1">
      <c r="A4" s="631"/>
      <c r="B4" s="632"/>
      <c r="C4" s="713" t="s">
        <v>675</v>
      </c>
      <c r="D4" s="705" t="s">
        <v>207</v>
      </c>
      <c r="E4" s="705"/>
      <c r="F4" s="705"/>
      <c r="G4" s="705"/>
      <c r="H4" s="701" t="s">
        <v>208</v>
      </c>
      <c r="I4" s="700" t="s">
        <v>369</v>
      </c>
      <c r="J4" s="718" t="s">
        <v>427</v>
      </c>
      <c r="K4" s="700" t="s">
        <v>209</v>
      </c>
      <c r="L4" s="700" t="s">
        <v>210</v>
      </c>
      <c r="M4" s="710" t="s">
        <v>678</v>
      </c>
      <c r="N4" s="702" t="s">
        <v>745</v>
      </c>
      <c r="O4" s="703"/>
      <c r="P4" s="714" t="s">
        <v>746</v>
      </c>
      <c r="Q4" s="715"/>
      <c r="R4" s="705" t="s">
        <v>208</v>
      </c>
      <c r="S4" s="704" t="s">
        <v>369</v>
      </c>
      <c r="T4" s="706" t="s">
        <v>427</v>
      </c>
      <c r="U4" s="704" t="s">
        <v>209</v>
      </c>
      <c r="V4" s="704" t="s">
        <v>210</v>
      </c>
      <c r="W4" s="710" t="s">
        <v>679</v>
      </c>
      <c r="X4" s="705" t="s">
        <v>207</v>
      </c>
      <c r="Y4" s="705"/>
      <c r="Z4" s="705"/>
      <c r="AA4" s="705"/>
      <c r="AB4" s="705" t="s">
        <v>208</v>
      </c>
      <c r="AC4" s="704" t="s">
        <v>369</v>
      </c>
      <c r="AD4" s="706" t="s">
        <v>427</v>
      </c>
      <c r="AE4" s="704" t="s">
        <v>209</v>
      </c>
      <c r="AF4" s="708" t="s">
        <v>210</v>
      </c>
    </row>
    <row r="5" spans="1:32" s="75" customFormat="1" ht="35.25" customHeight="1">
      <c r="A5" s="631"/>
      <c r="B5" s="632"/>
      <c r="C5" s="713"/>
      <c r="D5" s="504" t="s">
        <v>186</v>
      </c>
      <c r="E5" s="286" t="s">
        <v>649</v>
      </c>
      <c r="F5" s="504" t="s">
        <v>650</v>
      </c>
      <c r="G5" s="504" t="s">
        <v>651</v>
      </c>
      <c r="H5" s="701"/>
      <c r="I5" s="701"/>
      <c r="J5" s="719"/>
      <c r="K5" s="701"/>
      <c r="L5" s="701"/>
      <c r="M5" s="710"/>
      <c r="N5" s="504" t="s">
        <v>186</v>
      </c>
      <c r="O5" s="579" t="s">
        <v>649</v>
      </c>
      <c r="P5" s="589" t="s">
        <v>650</v>
      </c>
      <c r="Q5" s="286" t="s">
        <v>651</v>
      </c>
      <c r="R5" s="705"/>
      <c r="S5" s="705"/>
      <c r="T5" s="707"/>
      <c r="U5" s="705"/>
      <c r="V5" s="705"/>
      <c r="W5" s="710"/>
      <c r="X5" s="286" t="s">
        <v>186</v>
      </c>
      <c r="Y5" s="286" t="s">
        <v>649</v>
      </c>
      <c r="Z5" s="286" t="s">
        <v>650</v>
      </c>
      <c r="AA5" s="286" t="s">
        <v>651</v>
      </c>
      <c r="AB5" s="705"/>
      <c r="AC5" s="705"/>
      <c r="AD5" s="707"/>
      <c r="AE5" s="705"/>
      <c r="AF5" s="709"/>
    </row>
    <row r="6" spans="1:32" s="33" customFormat="1" ht="35.25" customHeight="1">
      <c r="A6" s="76"/>
      <c r="B6" s="494" t="s">
        <v>186</v>
      </c>
      <c r="C6" s="612">
        <f>SUM(C7:C26)</f>
        <v>50561</v>
      </c>
      <c r="D6" s="612">
        <f>SUM(D7:D26)</f>
        <v>38172</v>
      </c>
      <c r="E6" s="612">
        <f>SUM(E7:E26)</f>
        <v>25627</v>
      </c>
      <c r="F6" s="612">
        <f>SUM(F7:F26)</f>
        <v>1212</v>
      </c>
      <c r="G6" s="612">
        <f>SUM(G7:G26)</f>
        <v>11333</v>
      </c>
      <c r="H6" s="612">
        <f aca="true" t="shared" si="0" ref="H6:AF6">SUM(H7:H26)</f>
        <v>3372</v>
      </c>
      <c r="I6" s="612">
        <f t="shared" si="0"/>
        <v>1200</v>
      </c>
      <c r="J6" s="612">
        <f t="shared" si="0"/>
        <v>4272</v>
      </c>
      <c r="K6" s="612">
        <f t="shared" si="0"/>
        <v>3023</v>
      </c>
      <c r="L6" s="612">
        <f t="shared" si="0"/>
        <v>112</v>
      </c>
      <c r="M6" s="612">
        <f t="shared" si="0"/>
        <v>29145</v>
      </c>
      <c r="N6" s="613">
        <f>SUM(N7:N26)</f>
        <v>21167</v>
      </c>
      <c r="O6" s="613">
        <f>SUM(O7:O26)</f>
        <v>17797</v>
      </c>
      <c r="P6" s="614">
        <f>SUM(P7:P26)</f>
        <v>626</v>
      </c>
      <c r="Q6" s="613">
        <f>SUM(Q7:Q26)</f>
        <v>2744</v>
      </c>
      <c r="R6" s="612">
        <f t="shared" si="0"/>
        <v>2450</v>
      </c>
      <c r="S6" s="612">
        <f t="shared" si="0"/>
        <v>1047</v>
      </c>
      <c r="T6" s="612">
        <f t="shared" si="0"/>
        <v>3520</v>
      </c>
      <c r="U6" s="612">
        <f t="shared" si="0"/>
        <v>707</v>
      </c>
      <c r="V6" s="612">
        <f t="shared" si="0"/>
        <v>5</v>
      </c>
      <c r="W6" s="612">
        <f t="shared" si="0"/>
        <v>21416</v>
      </c>
      <c r="X6" s="612">
        <f>SUM(X7:X26)</f>
        <v>17005</v>
      </c>
      <c r="Y6" s="612">
        <f t="shared" si="0"/>
        <v>7830</v>
      </c>
      <c r="Z6" s="612">
        <f t="shared" si="0"/>
        <v>586</v>
      </c>
      <c r="AA6" s="612">
        <f t="shared" si="0"/>
        <v>8589</v>
      </c>
      <c r="AB6" s="612">
        <f t="shared" si="0"/>
        <v>922</v>
      </c>
      <c r="AC6" s="612">
        <f t="shared" si="0"/>
        <v>153</v>
      </c>
      <c r="AD6" s="612">
        <f t="shared" si="0"/>
        <v>752</v>
      </c>
      <c r="AE6" s="612">
        <f t="shared" si="0"/>
        <v>2316</v>
      </c>
      <c r="AF6" s="613">
        <f t="shared" si="0"/>
        <v>107</v>
      </c>
    </row>
    <row r="7" spans="1:32" s="33" customFormat="1" ht="35.25" customHeight="1">
      <c r="A7" s="298" t="s">
        <v>428</v>
      </c>
      <c r="B7" s="495" t="s">
        <v>653</v>
      </c>
      <c r="C7" s="590">
        <f>SUM(M7+W7)</f>
        <v>3485</v>
      </c>
      <c r="D7" s="590">
        <f>SUM(E7:G7)</f>
        <v>450</v>
      </c>
      <c r="E7" s="590">
        <f>SUM(O7+Y7)</f>
        <v>202</v>
      </c>
      <c r="F7" s="590">
        <f aca="true" t="shared" si="1" ref="F7:G22">SUM(P7+Z7)</f>
        <v>6</v>
      </c>
      <c r="G7" s="590">
        <f t="shared" si="1"/>
        <v>242</v>
      </c>
      <c r="H7" s="591">
        <v>49</v>
      </c>
      <c r="I7" s="591">
        <v>198</v>
      </c>
      <c r="J7" s="591">
        <v>1322</v>
      </c>
      <c r="K7" s="591">
        <v>1463</v>
      </c>
      <c r="L7" s="592" t="s">
        <v>211</v>
      </c>
      <c r="M7" s="590">
        <v>2026</v>
      </c>
      <c r="N7" s="593">
        <f>SUM(O7:Q7)</f>
        <v>245</v>
      </c>
      <c r="O7" s="593">
        <v>167</v>
      </c>
      <c r="P7" s="594">
        <v>4</v>
      </c>
      <c r="Q7" s="590">
        <v>74</v>
      </c>
      <c r="R7" s="591">
        <v>34</v>
      </c>
      <c r="S7" s="591">
        <v>192</v>
      </c>
      <c r="T7" s="591">
        <v>1220</v>
      </c>
      <c r="U7" s="591">
        <v>333</v>
      </c>
      <c r="V7" s="595" t="s">
        <v>211</v>
      </c>
      <c r="W7" s="590">
        <v>1459</v>
      </c>
      <c r="X7" s="590">
        <f>Y7+Z7+AA7</f>
        <v>205</v>
      </c>
      <c r="Y7" s="590">
        <v>35</v>
      </c>
      <c r="Z7" s="590">
        <v>2</v>
      </c>
      <c r="AA7" s="590">
        <v>168</v>
      </c>
      <c r="AB7" s="591">
        <v>15</v>
      </c>
      <c r="AC7" s="596">
        <v>6</v>
      </c>
      <c r="AD7" s="596">
        <v>102</v>
      </c>
      <c r="AE7" s="591">
        <v>1130</v>
      </c>
      <c r="AF7" s="597" t="s">
        <v>211</v>
      </c>
    </row>
    <row r="8" spans="1:32" s="33" customFormat="1" ht="35.25" customHeight="1">
      <c r="A8" s="298" t="s">
        <v>429</v>
      </c>
      <c r="B8" s="495" t="s">
        <v>654</v>
      </c>
      <c r="C8" s="590">
        <f aca="true" t="shared" si="2" ref="C8:C30">SUM(M8+W8)</f>
        <v>6</v>
      </c>
      <c r="D8" s="590">
        <f aca="true" t="shared" si="3" ref="D8:D30">SUM(E8:G8)</f>
        <v>3</v>
      </c>
      <c r="E8" s="590">
        <v>2</v>
      </c>
      <c r="F8" s="592" t="s">
        <v>211</v>
      </c>
      <c r="G8" s="590">
        <v>1</v>
      </c>
      <c r="H8" s="591">
        <v>2</v>
      </c>
      <c r="I8" s="592" t="s">
        <v>211</v>
      </c>
      <c r="J8" s="591">
        <v>1</v>
      </c>
      <c r="K8" s="592" t="s">
        <v>211</v>
      </c>
      <c r="L8" s="592" t="s">
        <v>211</v>
      </c>
      <c r="M8" s="590">
        <v>4</v>
      </c>
      <c r="N8" s="593">
        <f aca="true" t="shared" si="4" ref="N8:N30">SUM(O8:Q8)</f>
        <v>3</v>
      </c>
      <c r="O8" s="593">
        <v>2</v>
      </c>
      <c r="P8" s="598" t="s">
        <v>211</v>
      </c>
      <c r="Q8" s="590">
        <v>1</v>
      </c>
      <c r="R8" s="591">
        <v>1</v>
      </c>
      <c r="S8" s="595" t="s">
        <v>211</v>
      </c>
      <c r="T8" s="595" t="s">
        <v>211</v>
      </c>
      <c r="U8" s="595" t="s">
        <v>211</v>
      </c>
      <c r="V8" s="595" t="s">
        <v>211</v>
      </c>
      <c r="W8" s="590">
        <v>2</v>
      </c>
      <c r="X8" s="595" t="s">
        <v>211</v>
      </c>
      <c r="Y8" s="595" t="s">
        <v>211</v>
      </c>
      <c r="Z8" s="595" t="s">
        <v>211</v>
      </c>
      <c r="AA8" s="595" t="s">
        <v>211</v>
      </c>
      <c r="AB8" s="592">
        <v>1</v>
      </c>
      <c r="AC8" s="595" t="s">
        <v>211</v>
      </c>
      <c r="AD8" s="599">
        <v>1</v>
      </c>
      <c r="AE8" s="595" t="s">
        <v>211</v>
      </c>
      <c r="AF8" s="597" t="s">
        <v>211</v>
      </c>
    </row>
    <row r="9" spans="1:32" s="33" customFormat="1" ht="35.25" customHeight="1">
      <c r="A9" s="298" t="s">
        <v>430</v>
      </c>
      <c r="B9" s="495" t="s">
        <v>655</v>
      </c>
      <c r="C9" s="590">
        <f t="shared" si="2"/>
        <v>108</v>
      </c>
      <c r="D9" s="590">
        <f t="shared" si="3"/>
        <v>91</v>
      </c>
      <c r="E9" s="590">
        <f aca="true" t="shared" si="5" ref="E9:G30">SUM(O9+Y9)</f>
        <v>81</v>
      </c>
      <c r="F9" s="592" t="s">
        <v>211</v>
      </c>
      <c r="G9" s="590">
        <f t="shared" si="1"/>
        <v>10</v>
      </c>
      <c r="H9" s="591">
        <v>12</v>
      </c>
      <c r="I9" s="592">
        <v>2</v>
      </c>
      <c r="J9" s="591">
        <v>2</v>
      </c>
      <c r="K9" s="591">
        <v>1</v>
      </c>
      <c r="L9" s="592" t="s">
        <v>211</v>
      </c>
      <c r="M9" s="590">
        <v>93</v>
      </c>
      <c r="N9" s="593">
        <f t="shared" si="4"/>
        <v>79</v>
      </c>
      <c r="O9" s="593">
        <v>73</v>
      </c>
      <c r="P9" s="598" t="s">
        <v>211</v>
      </c>
      <c r="Q9" s="595">
        <v>6</v>
      </c>
      <c r="R9" s="591">
        <v>10</v>
      </c>
      <c r="S9" s="592">
        <v>2</v>
      </c>
      <c r="T9" s="591">
        <v>1</v>
      </c>
      <c r="U9" s="592">
        <v>1</v>
      </c>
      <c r="V9" s="595" t="s">
        <v>211</v>
      </c>
      <c r="W9" s="590">
        <v>15</v>
      </c>
      <c r="X9" s="590">
        <v>12</v>
      </c>
      <c r="Y9" s="595">
        <v>8</v>
      </c>
      <c r="Z9" s="595" t="s">
        <v>211</v>
      </c>
      <c r="AA9" s="595">
        <v>4</v>
      </c>
      <c r="AB9" s="591">
        <v>2</v>
      </c>
      <c r="AC9" s="595" t="s">
        <v>211</v>
      </c>
      <c r="AD9" s="596">
        <v>1</v>
      </c>
      <c r="AE9" s="595" t="s">
        <v>211</v>
      </c>
      <c r="AF9" s="597" t="s">
        <v>211</v>
      </c>
    </row>
    <row r="10" spans="1:32" s="33" customFormat="1" ht="35.25" customHeight="1">
      <c r="A10" s="298" t="s">
        <v>431</v>
      </c>
      <c r="B10" s="495" t="s">
        <v>656</v>
      </c>
      <c r="C10" s="590">
        <f t="shared" si="2"/>
        <v>4444</v>
      </c>
      <c r="D10" s="590">
        <f t="shared" si="3"/>
        <v>2616</v>
      </c>
      <c r="E10" s="590">
        <f t="shared" si="5"/>
        <v>2265</v>
      </c>
      <c r="F10" s="590">
        <f t="shared" si="1"/>
        <v>18</v>
      </c>
      <c r="G10" s="590">
        <f t="shared" si="1"/>
        <v>333</v>
      </c>
      <c r="H10" s="591">
        <v>696</v>
      </c>
      <c r="I10" s="591">
        <v>221</v>
      </c>
      <c r="J10" s="591">
        <v>666</v>
      </c>
      <c r="K10" s="592">
        <v>245</v>
      </c>
      <c r="L10" s="592" t="s">
        <v>211</v>
      </c>
      <c r="M10" s="590">
        <v>3739</v>
      </c>
      <c r="N10" s="593">
        <f t="shared" si="4"/>
        <v>2226</v>
      </c>
      <c r="O10" s="593">
        <v>2006</v>
      </c>
      <c r="P10" s="594">
        <v>10</v>
      </c>
      <c r="Q10" s="590">
        <v>210</v>
      </c>
      <c r="R10" s="591">
        <v>531</v>
      </c>
      <c r="S10" s="591">
        <v>218</v>
      </c>
      <c r="T10" s="591">
        <v>663</v>
      </c>
      <c r="U10" s="592">
        <v>101</v>
      </c>
      <c r="V10" s="595" t="s">
        <v>211</v>
      </c>
      <c r="W10" s="590">
        <v>705</v>
      </c>
      <c r="X10" s="590">
        <f aca="true" t="shared" si="6" ref="X10:X26">Y10+Z10+AA10</f>
        <v>390</v>
      </c>
      <c r="Y10" s="590">
        <v>259</v>
      </c>
      <c r="Z10" s="590">
        <v>8</v>
      </c>
      <c r="AA10" s="590">
        <v>123</v>
      </c>
      <c r="AB10" s="591">
        <v>165</v>
      </c>
      <c r="AC10" s="599">
        <v>3</v>
      </c>
      <c r="AD10" s="599">
        <v>3</v>
      </c>
      <c r="AE10" s="592">
        <v>144</v>
      </c>
      <c r="AF10" s="597" t="s">
        <v>211</v>
      </c>
    </row>
    <row r="11" spans="1:32" s="33" customFormat="1" ht="35.25" customHeight="1">
      <c r="A11" s="298" t="s">
        <v>432</v>
      </c>
      <c r="B11" s="495" t="s">
        <v>657</v>
      </c>
      <c r="C11" s="590">
        <f t="shared" si="2"/>
        <v>13040</v>
      </c>
      <c r="D11" s="590">
        <f t="shared" si="3"/>
        <v>11271</v>
      </c>
      <c r="E11" s="590">
        <f t="shared" si="5"/>
        <v>8334</v>
      </c>
      <c r="F11" s="590">
        <f t="shared" si="1"/>
        <v>697</v>
      </c>
      <c r="G11" s="590">
        <f t="shared" si="1"/>
        <v>2240</v>
      </c>
      <c r="H11" s="591">
        <v>971</v>
      </c>
      <c r="I11" s="591">
        <v>122</v>
      </c>
      <c r="J11" s="591">
        <v>359</v>
      </c>
      <c r="K11" s="591">
        <v>217</v>
      </c>
      <c r="L11" s="599">
        <v>99</v>
      </c>
      <c r="M11" s="590">
        <v>8946</v>
      </c>
      <c r="N11" s="593">
        <f t="shared" si="4"/>
        <v>7723</v>
      </c>
      <c r="O11" s="593">
        <v>6669</v>
      </c>
      <c r="P11" s="594">
        <v>398</v>
      </c>
      <c r="Q11" s="590">
        <v>656</v>
      </c>
      <c r="R11" s="591">
        <v>716</v>
      </c>
      <c r="S11" s="591">
        <v>115</v>
      </c>
      <c r="T11" s="591">
        <v>329</v>
      </c>
      <c r="U11" s="591">
        <v>57</v>
      </c>
      <c r="V11" s="600">
        <v>5</v>
      </c>
      <c r="W11" s="590">
        <v>4094</v>
      </c>
      <c r="X11" s="590">
        <f t="shared" si="6"/>
        <v>3548</v>
      </c>
      <c r="Y11" s="590">
        <v>1665</v>
      </c>
      <c r="Z11" s="590">
        <v>299</v>
      </c>
      <c r="AA11" s="590">
        <v>1584</v>
      </c>
      <c r="AB11" s="591">
        <v>255</v>
      </c>
      <c r="AC11" s="596">
        <v>7</v>
      </c>
      <c r="AD11" s="596">
        <v>30</v>
      </c>
      <c r="AE11" s="591">
        <v>160</v>
      </c>
      <c r="AF11" s="601">
        <v>94</v>
      </c>
    </row>
    <row r="12" spans="1:32" s="33" customFormat="1" ht="35.25" customHeight="1">
      <c r="A12" s="298" t="s">
        <v>433</v>
      </c>
      <c r="B12" s="496" t="s">
        <v>658</v>
      </c>
      <c r="C12" s="590">
        <f t="shared" si="2"/>
        <v>158</v>
      </c>
      <c r="D12" s="590">
        <f t="shared" si="3"/>
        <v>156</v>
      </c>
      <c r="E12" s="590">
        <f t="shared" si="5"/>
        <v>145</v>
      </c>
      <c r="F12" s="590">
        <v>1</v>
      </c>
      <c r="G12" s="590">
        <f t="shared" si="1"/>
        <v>10</v>
      </c>
      <c r="H12" s="591">
        <v>2</v>
      </c>
      <c r="I12" s="592" t="s">
        <v>211</v>
      </c>
      <c r="J12" s="592" t="s">
        <v>211</v>
      </c>
      <c r="K12" s="592" t="s">
        <v>211</v>
      </c>
      <c r="L12" s="592" t="s">
        <v>211</v>
      </c>
      <c r="M12" s="590">
        <v>131</v>
      </c>
      <c r="N12" s="593">
        <f t="shared" si="4"/>
        <v>129</v>
      </c>
      <c r="O12" s="593">
        <v>128</v>
      </c>
      <c r="P12" s="598" t="s">
        <v>211</v>
      </c>
      <c r="Q12" s="590">
        <v>1</v>
      </c>
      <c r="R12" s="591">
        <v>2</v>
      </c>
      <c r="S12" s="595" t="s">
        <v>211</v>
      </c>
      <c r="T12" s="595" t="s">
        <v>211</v>
      </c>
      <c r="U12" s="595" t="s">
        <v>211</v>
      </c>
      <c r="V12" s="595" t="s">
        <v>211</v>
      </c>
      <c r="W12" s="590">
        <v>27</v>
      </c>
      <c r="X12" s="590">
        <f t="shared" si="6"/>
        <v>27</v>
      </c>
      <c r="Y12" s="590">
        <v>17</v>
      </c>
      <c r="Z12" s="590">
        <v>1</v>
      </c>
      <c r="AA12" s="590">
        <v>9</v>
      </c>
      <c r="AB12" s="595" t="s">
        <v>211</v>
      </c>
      <c r="AC12" s="595" t="s">
        <v>211</v>
      </c>
      <c r="AD12" s="595" t="s">
        <v>211</v>
      </c>
      <c r="AE12" s="595" t="s">
        <v>211</v>
      </c>
      <c r="AF12" s="597" t="s">
        <v>211</v>
      </c>
    </row>
    <row r="13" spans="1:32" s="33" customFormat="1" ht="35.25" customHeight="1">
      <c r="A13" s="298" t="s">
        <v>434</v>
      </c>
      <c r="B13" s="497" t="s">
        <v>659</v>
      </c>
      <c r="C13" s="590">
        <f t="shared" si="2"/>
        <v>437</v>
      </c>
      <c r="D13" s="590">
        <f t="shared" si="3"/>
        <v>392</v>
      </c>
      <c r="E13" s="590">
        <f t="shared" si="5"/>
        <v>333</v>
      </c>
      <c r="F13" s="590">
        <f t="shared" si="1"/>
        <v>20</v>
      </c>
      <c r="G13" s="590">
        <f t="shared" si="1"/>
        <v>39</v>
      </c>
      <c r="H13" s="591">
        <v>27</v>
      </c>
      <c r="I13" s="592">
        <v>1</v>
      </c>
      <c r="J13" s="592">
        <v>16</v>
      </c>
      <c r="K13" s="592">
        <v>1</v>
      </c>
      <c r="L13" s="592" t="s">
        <v>211</v>
      </c>
      <c r="M13" s="590">
        <v>324</v>
      </c>
      <c r="N13" s="593">
        <f t="shared" si="4"/>
        <v>285</v>
      </c>
      <c r="O13" s="593">
        <v>264</v>
      </c>
      <c r="P13" s="594">
        <v>11</v>
      </c>
      <c r="Q13" s="590">
        <v>10</v>
      </c>
      <c r="R13" s="591">
        <v>24</v>
      </c>
      <c r="S13" s="595" t="s">
        <v>211</v>
      </c>
      <c r="T13" s="592">
        <v>14</v>
      </c>
      <c r="U13" s="592">
        <v>1</v>
      </c>
      <c r="V13" s="595" t="s">
        <v>211</v>
      </c>
      <c r="W13" s="590">
        <v>113</v>
      </c>
      <c r="X13" s="590">
        <f t="shared" si="6"/>
        <v>107</v>
      </c>
      <c r="Y13" s="590">
        <v>69</v>
      </c>
      <c r="Z13" s="590">
        <v>9</v>
      </c>
      <c r="AA13" s="590">
        <v>29</v>
      </c>
      <c r="AB13" s="592">
        <v>3</v>
      </c>
      <c r="AC13" s="599">
        <v>1</v>
      </c>
      <c r="AD13" s="595">
        <v>2</v>
      </c>
      <c r="AE13" s="595" t="s">
        <v>211</v>
      </c>
      <c r="AF13" s="597" t="s">
        <v>211</v>
      </c>
    </row>
    <row r="14" spans="1:32" s="33" customFormat="1" ht="35.25" customHeight="1">
      <c r="A14" s="298" t="s">
        <v>435</v>
      </c>
      <c r="B14" s="495" t="s">
        <v>660</v>
      </c>
      <c r="C14" s="590">
        <f t="shared" si="2"/>
        <v>2846</v>
      </c>
      <c r="D14" s="590">
        <f t="shared" si="3"/>
        <v>2591</v>
      </c>
      <c r="E14" s="590">
        <f t="shared" si="5"/>
        <v>1696</v>
      </c>
      <c r="F14" s="590">
        <f t="shared" si="1"/>
        <v>78</v>
      </c>
      <c r="G14" s="590">
        <f t="shared" si="1"/>
        <v>817</v>
      </c>
      <c r="H14" s="591">
        <v>107</v>
      </c>
      <c r="I14" s="591">
        <v>21</v>
      </c>
      <c r="J14" s="591">
        <v>109</v>
      </c>
      <c r="K14" s="591">
        <v>17</v>
      </c>
      <c r="L14" s="592" t="s">
        <v>211</v>
      </c>
      <c r="M14" s="590">
        <v>2165</v>
      </c>
      <c r="N14" s="593">
        <f t="shared" si="4"/>
        <v>1947</v>
      </c>
      <c r="O14" s="593">
        <v>1560</v>
      </c>
      <c r="P14" s="594">
        <v>59</v>
      </c>
      <c r="Q14" s="590">
        <v>328</v>
      </c>
      <c r="R14" s="591">
        <v>87</v>
      </c>
      <c r="S14" s="591">
        <v>21</v>
      </c>
      <c r="T14" s="591">
        <v>103</v>
      </c>
      <c r="U14" s="591">
        <v>6</v>
      </c>
      <c r="V14" s="595" t="s">
        <v>211</v>
      </c>
      <c r="W14" s="590">
        <v>681</v>
      </c>
      <c r="X14" s="590">
        <f t="shared" si="6"/>
        <v>644</v>
      </c>
      <c r="Y14" s="590">
        <v>136</v>
      </c>
      <c r="Z14" s="590">
        <v>19</v>
      </c>
      <c r="AA14" s="590">
        <v>489</v>
      </c>
      <c r="AB14" s="591">
        <v>20</v>
      </c>
      <c r="AC14" s="595" t="s">
        <v>211</v>
      </c>
      <c r="AD14" s="599">
        <v>6</v>
      </c>
      <c r="AE14" s="591">
        <v>11</v>
      </c>
      <c r="AF14" s="597" t="s">
        <v>211</v>
      </c>
    </row>
    <row r="15" spans="1:32" s="33" customFormat="1" ht="35.25" customHeight="1">
      <c r="A15" s="298" t="s">
        <v>355</v>
      </c>
      <c r="B15" s="495" t="s">
        <v>661</v>
      </c>
      <c r="C15" s="590">
        <f t="shared" si="2"/>
        <v>7785</v>
      </c>
      <c r="D15" s="590">
        <f t="shared" si="3"/>
        <v>5949</v>
      </c>
      <c r="E15" s="590">
        <f t="shared" si="5"/>
        <v>3170</v>
      </c>
      <c r="F15" s="590">
        <f t="shared" si="1"/>
        <v>126</v>
      </c>
      <c r="G15" s="590">
        <f t="shared" si="1"/>
        <v>2653</v>
      </c>
      <c r="H15" s="591">
        <v>772</v>
      </c>
      <c r="I15" s="591">
        <v>147</v>
      </c>
      <c r="J15" s="591">
        <v>537</v>
      </c>
      <c r="K15" s="591">
        <v>378</v>
      </c>
      <c r="L15" s="592" t="s">
        <v>211</v>
      </c>
      <c r="M15" s="590">
        <v>3777</v>
      </c>
      <c r="N15" s="593">
        <f t="shared" si="4"/>
        <v>2671</v>
      </c>
      <c r="O15" s="593">
        <v>2146</v>
      </c>
      <c r="P15" s="594">
        <v>32</v>
      </c>
      <c r="Q15" s="590">
        <v>493</v>
      </c>
      <c r="R15" s="591">
        <v>533</v>
      </c>
      <c r="S15" s="591">
        <v>124</v>
      </c>
      <c r="T15" s="591">
        <v>384</v>
      </c>
      <c r="U15" s="591">
        <v>64</v>
      </c>
      <c r="V15" s="595" t="s">
        <v>211</v>
      </c>
      <c r="W15" s="590">
        <v>4008</v>
      </c>
      <c r="X15" s="590">
        <f t="shared" si="6"/>
        <v>3278</v>
      </c>
      <c r="Y15" s="590">
        <v>1024</v>
      </c>
      <c r="Z15" s="590">
        <v>94</v>
      </c>
      <c r="AA15" s="590">
        <v>2160</v>
      </c>
      <c r="AB15" s="591">
        <v>239</v>
      </c>
      <c r="AC15" s="599">
        <v>23</v>
      </c>
      <c r="AD15" s="596">
        <v>153</v>
      </c>
      <c r="AE15" s="591">
        <v>314</v>
      </c>
      <c r="AF15" s="597" t="s">
        <v>211</v>
      </c>
    </row>
    <row r="16" spans="1:32" s="33" customFormat="1" ht="35.25" customHeight="1">
      <c r="A16" s="298" t="s">
        <v>356</v>
      </c>
      <c r="B16" s="495" t="s">
        <v>662</v>
      </c>
      <c r="C16" s="590">
        <f t="shared" si="2"/>
        <v>922</v>
      </c>
      <c r="D16" s="590">
        <f t="shared" si="3"/>
        <v>839</v>
      </c>
      <c r="E16" s="590">
        <f t="shared" si="5"/>
        <v>696</v>
      </c>
      <c r="F16" s="590">
        <v>7</v>
      </c>
      <c r="G16" s="590">
        <f t="shared" si="1"/>
        <v>136</v>
      </c>
      <c r="H16" s="591">
        <v>42</v>
      </c>
      <c r="I16" s="591">
        <v>4</v>
      </c>
      <c r="J16" s="591">
        <v>34</v>
      </c>
      <c r="K16" s="591">
        <v>3</v>
      </c>
      <c r="L16" s="592" t="s">
        <v>211</v>
      </c>
      <c r="M16" s="590">
        <v>399</v>
      </c>
      <c r="N16" s="593">
        <f t="shared" si="4"/>
        <v>334</v>
      </c>
      <c r="O16" s="593">
        <v>319</v>
      </c>
      <c r="P16" s="598" t="s">
        <v>211</v>
      </c>
      <c r="Q16" s="590">
        <v>15</v>
      </c>
      <c r="R16" s="591">
        <v>34</v>
      </c>
      <c r="S16" s="591">
        <v>4</v>
      </c>
      <c r="T16" s="591">
        <v>27</v>
      </c>
      <c r="U16" s="595" t="s">
        <v>211</v>
      </c>
      <c r="V16" s="595" t="s">
        <v>211</v>
      </c>
      <c r="W16" s="590">
        <v>523</v>
      </c>
      <c r="X16" s="590">
        <f t="shared" si="6"/>
        <v>505</v>
      </c>
      <c r="Y16" s="590">
        <v>377</v>
      </c>
      <c r="Z16" s="590">
        <v>7</v>
      </c>
      <c r="AA16" s="590">
        <v>121</v>
      </c>
      <c r="AB16" s="591">
        <v>8</v>
      </c>
      <c r="AC16" s="595" t="s">
        <v>211</v>
      </c>
      <c r="AD16" s="596">
        <v>7</v>
      </c>
      <c r="AE16" s="591">
        <v>3</v>
      </c>
      <c r="AF16" s="597" t="s">
        <v>211</v>
      </c>
    </row>
    <row r="17" spans="1:32" s="33" customFormat="1" ht="35.25" customHeight="1">
      <c r="A17" s="298" t="s">
        <v>357</v>
      </c>
      <c r="B17" s="495" t="s">
        <v>663</v>
      </c>
      <c r="C17" s="590">
        <f t="shared" si="2"/>
        <v>450</v>
      </c>
      <c r="D17" s="590">
        <f t="shared" si="3"/>
        <v>275</v>
      </c>
      <c r="E17" s="590">
        <f t="shared" si="5"/>
        <v>189</v>
      </c>
      <c r="F17" s="590">
        <f t="shared" si="1"/>
        <v>4</v>
      </c>
      <c r="G17" s="590">
        <f t="shared" si="1"/>
        <v>82</v>
      </c>
      <c r="H17" s="591">
        <v>113</v>
      </c>
      <c r="I17" s="591">
        <v>7</v>
      </c>
      <c r="J17" s="591">
        <v>43</v>
      </c>
      <c r="K17" s="591">
        <v>12</v>
      </c>
      <c r="L17" s="592" t="s">
        <v>211</v>
      </c>
      <c r="M17" s="590">
        <v>259</v>
      </c>
      <c r="N17" s="593">
        <f t="shared" si="4"/>
        <v>151</v>
      </c>
      <c r="O17" s="593">
        <v>124</v>
      </c>
      <c r="P17" s="594">
        <v>3</v>
      </c>
      <c r="Q17" s="590">
        <v>24</v>
      </c>
      <c r="R17" s="591">
        <v>72</v>
      </c>
      <c r="S17" s="591">
        <v>4</v>
      </c>
      <c r="T17" s="591">
        <v>30</v>
      </c>
      <c r="U17" s="592">
        <v>2</v>
      </c>
      <c r="V17" s="595" t="s">
        <v>211</v>
      </c>
      <c r="W17" s="590">
        <v>191</v>
      </c>
      <c r="X17" s="590">
        <f t="shared" si="6"/>
        <v>124</v>
      </c>
      <c r="Y17" s="590">
        <v>65</v>
      </c>
      <c r="Z17" s="590">
        <v>1</v>
      </c>
      <c r="AA17" s="590">
        <v>58</v>
      </c>
      <c r="AB17" s="591">
        <v>41</v>
      </c>
      <c r="AC17" s="599">
        <v>3</v>
      </c>
      <c r="AD17" s="596">
        <v>13</v>
      </c>
      <c r="AE17" s="591">
        <v>10</v>
      </c>
      <c r="AF17" s="597" t="s">
        <v>211</v>
      </c>
    </row>
    <row r="18" spans="1:32" s="33" customFormat="1" ht="35.25" customHeight="1">
      <c r="A18" s="298" t="s">
        <v>358</v>
      </c>
      <c r="B18" s="498" t="s">
        <v>664</v>
      </c>
      <c r="C18" s="590">
        <f t="shared" si="2"/>
        <v>1050</v>
      </c>
      <c r="D18" s="590">
        <f t="shared" si="3"/>
        <v>695</v>
      </c>
      <c r="E18" s="590">
        <f t="shared" si="5"/>
        <v>577</v>
      </c>
      <c r="F18" s="590">
        <f t="shared" si="1"/>
        <v>15</v>
      </c>
      <c r="G18" s="590">
        <f t="shared" si="1"/>
        <v>103</v>
      </c>
      <c r="H18" s="591">
        <v>110</v>
      </c>
      <c r="I18" s="591">
        <v>56</v>
      </c>
      <c r="J18" s="591">
        <v>139</v>
      </c>
      <c r="K18" s="591">
        <v>50</v>
      </c>
      <c r="L18" s="592" t="s">
        <v>211</v>
      </c>
      <c r="M18" s="590">
        <v>707</v>
      </c>
      <c r="N18" s="593">
        <f t="shared" si="4"/>
        <v>438</v>
      </c>
      <c r="O18" s="593">
        <v>411</v>
      </c>
      <c r="P18" s="594">
        <v>8</v>
      </c>
      <c r="Q18" s="590">
        <v>19</v>
      </c>
      <c r="R18" s="591">
        <v>87</v>
      </c>
      <c r="S18" s="591">
        <v>52</v>
      </c>
      <c r="T18" s="591">
        <v>123</v>
      </c>
      <c r="U18" s="591">
        <v>7</v>
      </c>
      <c r="V18" s="595" t="s">
        <v>211</v>
      </c>
      <c r="W18" s="590">
        <v>343</v>
      </c>
      <c r="X18" s="590">
        <f t="shared" si="6"/>
        <v>257</v>
      </c>
      <c r="Y18" s="590">
        <v>166</v>
      </c>
      <c r="Z18" s="590">
        <v>7</v>
      </c>
      <c r="AA18" s="590">
        <v>84</v>
      </c>
      <c r="AB18" s="591">
        <v>23</v>
      </c>
      <c r="AC18" s="599">
        <v>4</v>
      </c>
      <c r="AD18" s="596">
        <v>16</v>
      </c>
      <c r="AE18" s="591">
        <v>43</v>
      </c>
      <c r="AF18" s="597" t="s">
        <v>211</v>
      </c>
    </row>
    <row r="19" spans="1:32" s="33" customFormat="1" ht="35.25" customHeight="1">
      <c r="A19" s="298" t="s">
        <v>359</v>
      </c>
      <c r="B19" s="495" t="s">
        <v>665</v>
      </c>
      <c r="C19" s="590">
        <f t="shared" si="2"/>
        <v>2328</v>
      </c>
      <c r="D19" s="590">
        <f t="shared" si="3"/>
        <v>1643</v>
      </c>
      <c r="E19" s="590">
        <f t="shared" si="5"/>
        <v>442</v>
      </c>
      <c r="F19" s="590">
        <f t="shared" si="1"/>
        <v>23</v>
      </c>
      <c r="G19" s="590">
        <f t="shared" si="1"/>
        <v>1178</v>
      </c>
      <c r="H19" s="591">
        <v>100</v>
      </c>
      <c r="I19" s="591">
        <v>153</v>
      </c>
      <c r="J19" s="591">
        <v>185</v>
      </c>
      <c r="K19" s="591">
        <v>247</v>
      </c>
      <c r="L19" s="592" t="s">
        <v>211</v>
      </c>
      <c r="M19" s="590">
        <v>803</v>
      </c>
      <c r="N19" s="593">
        <f t="shared" si="4"/>
        <v>460</v>
      </c>
      <c r="O19" s="593">
        <v>265</v>
      </c>
      <c r="P19" s="594">
        <v>6</v>
      </c>
      <c r="Q19" s="590">
        <v>189</v>
      </c>
      <c r="R19" s="591">
        <v>60</v>
      </c>
      <c r="S19" s="591">
        <v>108</v>
      </c>
      <c r="T19" s="591">
        <v>125</v>
      </c>
      <c r="U19" s="591">
        <v>50</v>
      </c>
      <c r="V19" s="595" t="s">
        <v>211</v>
      </c>
      <c r="W19" s="590">
        <v>1525</v>
      </c>
      <c r="X19" s="590">
        <f t="shared" si="6"/>
        <v>1183</v>
      </c>
      <c r="Y19" s="590">
        <v>177</v>
      </c>
      <c r="Z19" s="590">
        <v>17</v>
      </c>
      <c r="AA19" s="590">
        <v>989</v>
      </c>
      <c r="AB19" s="591">
        <v>40</v>
      </c>
      <c r="AC19" s="596">
        <v>45</v>
      </c>
      <c r="AD19" s="596">
        <v>60</v>
      </c>
      <c r="AE19" s="591">
        <v>197</v>
      </c>
      <c r="AF19" s="597" t="s">
        <v>211</v>
      </c>
    </row>
    <row r="20" spans="1:32" s="33" customFormat="1" ht="35.25" customHeight="1">
      <c r="A20" s="298" t="s">
        <v>360</v>
      </c>
      <c r="B20" s="496" t="s">
        <v>666</v>
      </c>
      <c r="C20" s="590">
        <f t="shared" si="2"/>
        <v>2114</v>
      </c>
      <c r="D20" s="590">
        <f t="shared" si="3"/>
        <v>1575</v>
      </c>
      <c r="E20" s="590">
        <f t="shared" si="5"/>
        <v>795</v>
      </c>
      <c r="F20" s="590">
        <f t="shared" si="1"/>
        <v>25</v>
      </c>
      <c r="G20" s="590">
        <f t="shared" si="1"/>
        <v>755</v>
      </c>
      <c r="H20" s="591">
        <v>80</v>
      </c>
      <c r="I20" s="591">
        <v>92</v>
      </c>
      <c r="J20" s="591">
        <v>245</v>
      </c>
      <c r="K20" s="591">
        <v>120</v>
      </c>
      <c r="L20" s="599">
        <v>1</v>
      </c>
      <c r="M20" s="590">
        <v>855</v>
      </c>
      <c r="N20" s="593">
        <f t="shared" si="4"/>
        <v>631</v>
      </c>
      <c r="O20" s="593">
        <v>435</v>
      </c>
      <c r="P20" s="594">
        <v>14</v>
      </c>
      <c r="Q20" s="590">
        <v>182</v>
      </c>
      <c r="R20" s="591">
        <v>53</v>
      </c>
      <c r="S20" s="591">
        <v>58</v>
      </c>
      <c r="T20" s="591">
        <v>94</v>
      </c>
      <c r="U20" s="591">
        <v>18</v>
      </c>
      <c r="V20" s="595" t="s">
        <v>211</v>
      </c>
      <c r="W20" s="590">
        <v>1259</v>
      </c>
      <c r="X20" s="590">
        <f t="shared" si="6"/>
        <v>944</v>
      </c>
      <c r="Y20" s="590">
        <v>360</v>
      </c>
      <c r="Z20" s="590">
        <v>11</v>
      </c>
      <c r="AA20" s="590">
        <v>573</v>
      </c>
      <c r="AB20" s="591">
        <v>27</v>
      </c>
      <c r="AC20" s="596">
        <v>34</v>
      </c>
      <c r="AD20" s="596">
        <v>151</v>
      </c>
      <c r="AE20" s="591">
        <v>102</v>
      </c>
      <c r="AF20" s="601">
        <v>1</v>
      </c>
    </row>
    <row r="21" spans="1:32" s="33" customFormat="1" ht="35.25" customHeight="1">
      <c r="A21" s="298" t="s">
        <v>361</v>
      </c>
      <c r="B21" s="495" t="s">
        <v>667</v>
      </c>
      <c r="C21" s="590">
        <f t="shared" si="2"/>
        <v>1831</v>
      </c>
      <c r="D21" s="590">
        <f t="shared" si="3"/>
        <v>1658</v>
      </c>
      <c r="E21" s="590">
        <f t="shared" si="5"/>
        <v>1253</v>
      </c>
      <c r="F21" s="590">
        <f t="shared" si="1"/>
        <v>9</v>
      </c>
      <c r="G21" s="590">
        <f t="shared" si="1"/>
        <v>396</v>
      </c>
      <c r="H21" s="591">
        <v>22</v>
      </c>
      <c r="I21" s="591">
        <v>21</v>
      </c>
      <c r="J21" s="591">
        <v>115</v>
      </c>
      <c r="K21" s="591">
        <v>15</v>
      </c>
      <c r="L21" s="592" t="s">
        <v>211</v>
      </c>
      <c r="M21" s="590">
        <v>712</v>
      </c>
      <c r="N21" s="593">
        <f t="shared" si="4"/>
        <v>658</v>
      </c>
      <c r="O21" s="593">
        <v>569</v>
      </c>
      <c r="P21" s="594">
        <v>3</v>
      </c>
      <c r="Q21" s="590">
        <v>86</v>
      </c>
      <c r="R21" s="591">
        <v>14</v>
      </c>
      <c r="S21" s="591">
        <v>10</v>
      </c>
      <c r="T21" s="591">
        <v>29</v>
      </c>
      <c r="U21" s="592">
        <v>1</v>
      </c>
      <c r="V21" s="595" t="s">
        <v>211</v>
      </c>
      <c r="W21" s="590">
        <v>1119</v>
      </c>
      <c r="X21" s="590">
        <f t="shared" si="6"/>
        <v>1000</v>
      </c>
      <c r="Y21" s="590">
        <v>684</v>
      </c>
      <c r="Z21" s="590">
        <v>6</v>
      </c>
      <c r="AA21" s="590">
        <v>310</v>
      </c>
      <c r="AB21" s="591">
        <v>8</v>
      </c>
      <c r="AC21" s="596">
        <v>11</v>
      </c>
      <c r="AD21" s="596">
        <v>86</v>
      </c>
      <c r="AE21" s="591">
        <v>14</v>
      </c>
      <c r="AF21" s="597" t="s">
        <v>211</v>
      </c>
    </row>
    <row r="22" spans="1:32" s="33" customFormat="1" ht="35.25" customHeight="1">
      <c r="A22" s="298" t="s">
        <v>362</v>
      </c>
      <c r="B22" s="495" t="s">
        <v>668</v>
      </c>
      <c r="C22" s="590">
        <f t="shared" si="2"/>
        <v>4583</v>
      </c>
      <c r="D22" s="590">
        <f t="shared" si="3"/>
        <v>4215</v>
      </c>
      <c r="E22" s="590">
        <f t="shared" si="5"/>
        <v>2855</v>
      </c>
      <c r="F22" s="590">
        <f t="shared" si="1"/>
        <v>57</v>
      </c>
      <c r="G22" s="590">
        <f t="shared" si="1"/>
        <v>1303</v>
      </c>
      <c r="H22" s="591">
        <v>74</v>
      </c>
      <c r="I22" s="592">
        <v>101</v>
      </c>
      <c r="J22" s="592">
        <v>106</v>
      </c>
      <c r="K22" s="592">
        <v>86</v>
      </c>
      <c r="L22" s="592" t="s">
        <v>211</v>
      </c>
      <c r="M22" s="590">
        <v>1009</v>
      </c>
      <c r="N22" s="590">
        <f t="shared" si="4"/>
        <v>790</v>
      </c>
      <c r="O22" s="593">
        <v>681</v>
      </c>
      <c r="P22" s="594">
        <v>8</v>
      </c>
      <c r="Q22" s="590">
        <v>101</v>
      </c>
      <c r="R22" s="591">
        <v>41</v>
      </c>
      <c r="S22" s="592">
        <v>89</v>
      </c>
      <c r="T22" s="592">
        <v>74</v>
      </c>
      <c r="U22" s="592">
        <v>15</v>
      </c>
      <c r="V22" s="595" t="s">
        <v>211</v>
      </c>
      <c r="W22" s="590">
        <v>3574</v>
      </c>
      <c r="X22" s="590">
        <f t="shared" si="6"/>
        <v>3425</v>
      </c>
      <c r="Y22" s="590">
        <v>2174</v>
      </c>
      <c r="Z22" s="590">
        <v>49</v>
      </c>
      <c r="AA22" s="590">
        <v>1202</v>
      </c>
      <c r="AB22" s="592">
        <v>33</v>
      </c>
      <c r="AC22" s="599">
        <v>12</v>
      </c>
      <c r="AD22" s="599">
        <v>32</v>
      </c>
      <c r="AE22" s="592">
        <v>71</v>
      </c>
      <c r="AF22" s="597" t="s">
        <v>211</v>
      </c>
    </row>
    <row r="23" spans="1:32" s="33" customFormat="1" ht="35.25" customHeight="1">
      <c r="A23" s="298" t="s">
        <v>363</v>
      </c>
      <c r="B23" s="497" t="s">
        <v>669</v>
      </c>
      <c r="C23" s="590">
        <f t="shared" si="2"/>
        <v>388</v>
      </c>
      <c r="D23" s="590">
        <f t="shared" si="3"/>
        <v>386</v>
      </c>
      <c r="E23" s="590">
        <f t="shared" si="5"/>
        <v>313</v>
      </c>
      <c r="F23" s="590">
        <f t="shared" si="5"/>
        <v>7</v>
      </c>
      <c r="G23" s="590">
        <f t="shared" si="5"/>
        <v>66</v>
      </c>
      <c r="H23" s="591">
        <v>2</v>
      </c>
      <c r="I23" s="592" t="s">
        <v>211</v>
      </c>
      <c r="J23" s="592" t="s">
        <v>211</v>
      </c>
      <c r="K23" s="592" t="s">
        <v>211</v>
      </c>
      <c r="L23" s="592" t="s">
        <v>211</v>
      </c>
      <c r="M23" s="590">
        <v>238</v>
      </c>
      <c r="N23" s="593">
        <f t="shared" si="4"/>
        <v>236</v>
      </c>
      <c r="O23" s="593">
        <v>212</v>
      </c>
      <c r="P23" s="594">
        <v>4</v>
      </c>
      <c r="Q23" s="590">
        <v>20</v>
      </c>
      <c r="R23" s="591">
        <v>2</v>
      </c>
      <c r="S23" s="595" t="s">
        <v>211</v>
      </c>
      <c r="T23" s="595" t="s">
        <v>211</v>
      </c>
      <c r="U23" s="595" t="s">
        <v>211</v>
      </c>
      <c r="V23" s="595" t="s">
        <v>211</v>
      </c>
      <c r="W23" s="590">
        <v>150</v>
      </c>
      <c r="X23" s="590">
        <f t="shared" si="6"/>
        <v>150</v>
      </c>
      <c r="Y23" s="590">
        <v>101</v>
      </c>
      <c r="Z23" s="590">
        <v>3</v>
      </c>
      <c r="AA23" s="590">
        <v>46</v>
      </c>
      <c r="AB23" s="595" t="s">
        <v>211</v>
      </c>
      <c r="AC23" s="595" t="s">
        <v>211</v>
      </c>
      <c r="AD23" s="595" t="s">
        <v>211</v>
      </c>
      <c r="AE23" s="595" t="s">
        <v>211</v>
      </c>
      <c r="AF23" s="597" t="s">
        <v>211</v>
      </c>
    </row>
    <row r="24" spans="1:32" s="33" customFormat="1" ht="35.25" customHeight="1">
      <c r="A24" s="298" t="s">
        <v>364</v>
      </c>
      <c r="B24" s="499" t="s">
        <v>672</v>
      </c>
      <c r="C24" s="590">
        <f t="shared" si="2"/>
        <v>2043</v>
      </c>
      <c r="D24" s="590">
        <f t="shared" si="3"/>
        <v>1492</v>
      </c>
      <c r="E24" s="590">
        <f t="shared" si="5"/>
        <v>993</v>
      </c>
      <c r="F24" s="590">
        <f t="shared" si="5"/>
        <v>39</v>
      </c>
      <c r="G24" s="590">
        <f t="shared" si="5"/>
        <v>460</v>
      </c>
      <c r="H24" s="592">
        <v>167</v>
      </c>
      <c r="I24" s="592">
        <v>29</v>
      </c>
      <c r="J24" s="592">
        <v>266</v>
      </c>
      <c r="K24" s="592">
        <v>76</v>
      </c>
      <c r="L24" s="599">
        <v>12</v>
      </c>
      <c r="M24" s="590">
        <v>1361</v>
      </c>
      <c r="N24" s="593">
        <f t="shared" si="4"/>
        <v>961</v>
      </c>
      <c r="O24" s="593">
        <v>764</v>
      </c>
      <c r="P24" s="594">
        <v>23</v>
      </c>
      <c r="Q24" s="590">
        <v>174</v>
      </c>
      <c r="R24" s="592">
        <v>132</v>
      </c>
      <c r="S24" s="592">
        <v>27</v>
      </c>
      <c r="T24" s="592">
        <v>212</v>
      </c>
      <c r="U24" s="592">
        <v>28</v>
      </c>
      <c r="V24" s="595" t="s">
        <v>211</v>
      </c>
      <c r="W24" s="590">
        <v>682</v>
      </c>
      <c r="X24" s="590">
        <f t="shared" si="6"/>
        <v>531</v>
      </c>
      <c r="Y24" s="590">
        <v>229</v>
      </c>
      <c r="Z24" s="590">
        <v>16</v>
      </c>
      <c r="AA24" s="590">
        <v>286</v>
      </c>
      <c r="AB24" s="592">
        <v>35</v>
      </c>
      <c r="AC24" s="599">
        <v>2</v>
      </c>
      <c r="AD24" s="599">
        <v>54</v>
      </c>
      <c r="AE24" s="592">
        <v>48</v>
      </c>
      <c r="AF24" s="601">
        <v>12</v>
      </c>
    </row>
    <row r="25" spans="1:32" s="33" customFormat="1" ht="35.25" customHeight="1">
      <c r="A25" s="298" t="s">
        <v>670</v>
      </c>
      <c r="B25" s="500" t="s">
        <v>673</v>
      </c>
      <c r="C25" s="590">
        <f t="shared" si="2"/>
        <v>1358</v>
      </c>
      <c r="D25" s="590">
        <f t="shared" si="3"/>
        <v>1358</v>
      </c>
      <c r="E25" s="590">
        <f t="shared" si="5"/>
        <v>1040</v>
      </c>
      <c r="F25" s="590">
        <f t="shared" si="5"/>
        <v>4</v>
      </c>
      <c r="G25" s="590">
        <f t="shared" si="5"/>
        <v>314</v>
      </c>
      <c r="H25" s="592" t="s">
        <v>211</v>
      </c>
      <c r="I25" s="592" t="s">
        <v>211</v>
      </c>
      <c r="J25" s="592" t="s">
        <v>211</v>
      </c>
      <c r="K25" s="592" t="s">
        <v>211</v>
      </c>
      <c r="L25" s="592" t="s">
        <v>211</v>
      </c>
      <c r="M25" s="590">
        <v>902</v>
      </c>
      <c r="N25" s="593">
        <f t="shared" si="4"/>
        <v>902</v>
      </c>
      <c r="O25" s="593">
        <v>817</v>
      </c>
      <c r="P25" s="594">
        <v>1</v>
      </c>
      <c r="Q25" s="590">
        <v>84</v>
      </c>
      <c r="R25" s="595" t="s">
        <v>211</v>
      </c>
      <c r="S25" s="595" t="s">
        <v>211</v>
      </c>
      <c r="T25" s="595" t="s">
        <v>211</v>
      </c>
      <c r="U25" s="595" t="s">
        <v>211</v>
      </c>
      <c r="V25" s="595" t="s">
        <v>211</v>
      </c>
      <c r="W25" s="590">
        <v>456</v>
      </c>
      <c r="X25" s="590">
        <f t="shared" si="6"/>
        <v>456</v>
      </c>
      <c r="Y25" s="590">
        <v>223</v>
      </c>
      <c r="Z25" s="590">
        <v>3</v>
      </c>
      <c r="AA25" s="590">
        <v>230</v>
      </c>
      <c r="AB25" s="595" t="s">
        <v>211</v>
      </c>
      <c r="AC25" s="595" t="s">
        <v>211</v>
      </c>
      <c r="AD25" s="595" t="s">
        <v>211</v>
      </c>
      <c r="AE25" s="595" t="s">
        <v>211</v>
      </c>
      <c r="AF25" s="597" t="s">
        <v>211</v>
      </c>
    </row>
    <row r="26" spans="1:32" s="33" customFormat="1" ht="35.25" customHeight="1">
      <c r="A26" s="298" t="s">
        <v>671</v>
      </c>
      <c r="B26" s="495" t="s">
        <v>674</v>
      </c>
      <c r="C26" s="590">
        <f t="shared" si="2"/>
        <v>1185</v>
      </c>
      <c r="D26" s="590">
        <f t="shared" si="3"/>
        <v>517</v>
      </c>
      <c r="E26" s="590">
        <f t="shared" si="5"/>
        <v>246</v>
      </c>
      <c r="F26" s="590">
        <f t="shared" si="5"/>
        <v>76</v>
      </c>
      <c r="G26" s="590">
        <f t="shared" si="5"/>
        <v>195</v>
      </c>
      <c r="H26" s="591">
        <v>24</v>
      </c>
      <c r="I26" s="591">
        <v>25</v>
      </c>
      <c r="J26" s="591">
        <v>127</v>
      </c>
      <c r="K26" s="591">
        <v>92</v>
      </c>
      <c r="L26" s="599" t="s">
        <v>211</v>
      </c>
      <c r="M26" s="590">
        <v>695</v>
      </c>
      <c r="N26" s="593">
        <f t="shared" si="4"/>
        <v>298</v>
      </c>
      <c r="O26" s="593">
        <v>185</v>
      </c>
      <c r="P26" s="594">
        <v>42</v>
      </c>
      <c r="Q26" s="590">
        <v>71</v>
      </c>
      <c r="R26" s="591">
        <v>17</v>
      </c>
      <c r="S26" s="591">
        <v>23</v>
      </c>
      <c r="T26" s="591">
        <v>92</v>
      </c>
      <c r="U26" s="591">
        <v>23</v>
      </c>
      <c r="V26" s="595" t="s">
        <v>211</v>
      </c>
      <c r="W26" s="590">
        <v>490</v>
      </c>
      <c r="X26" s="590">
        <f t="shared" si="6"/>
        <v>219</v>
      </c>
      <c r="Y26" s="590">
        <v>61</v>
      </c>
      <c r="Z26" s="590">
        <v>34</v>
      </c>
      <c r="AA26" s="590">
        <v>124</v>
      </c>
      <c r="AB26" s="591">
        <v>7</v>
      </c>
      <c r="AC26" s="596">
        <v>2</v>
      </c>
      <c r="AD26" s="596">
        <v>35</v>
      </c>
      <c r="AE26" s="591">
        <v>69</v>
      </c>
      <c r="AF26" s="597" t="s">
        <v>211</v>
      </c>
    </row>
    <row r="27" spans="1:32" s="33" customFormat="1" ht="35.25" customHeight="1">
      <c r="A27" s="299" t="s">
        <v>365</v>
      </c>
      <c r="B27" s="493"/>
      <c r="C27" s="590"/>
      <c r="D27" s="590"/>
      <c r="E27" s="590"/>
      <c r="F27" s="590"/>
      <c r="G27" s="590"/>
      <c r="H27" s="602"/>
      <c r="I27" s="602"/>
      <c r="J27" s="602"/>
      <c r="K27" s="602"/>
      <c r="L27" s="602"/>
      <c r="M27" s="602"/>
      <c r="N27" s="593"/>
      <c r="O27" s="603"/>
      <c r="P27" s="604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597"/>
    </row>
    <row r="28" spans="1:32" s="33" customFormat="1" ht="35.25" customHeight="1">
      <c r="A28" s="300"/>
      <c r="B28" s="501" t="s">
        <v>366</v>
      </c>
      <c r="C28" s="590">
        <f t="shared" si="2"/>
        <v>3491</v>
      </c>
      <c r="D28" s="590">
        <f t="shared" si="3"/>
        <v>453</v>
      </c>
      <c r="E28" s="590">
        <f t="shared" si="5"/>
        <v>204</v>
      </c>
      <c r="F28" s="590">
        <f t="shared" si="5"/>
        <v>6</v>
      </c>
      <c r="G28" s="590">
        <f t="shared" si="5"/>
        <v>243</v>
      </c>
      <c r="H28" s="592">
        <v>51</v>
      </c>
      <c r="I28" s="592">
        <v>198</v>
      </c>
      <c r="J28" s="592">
        <v>1323</v>
      </c>
      <c r="K28" s="592">
        <v>1463</v>
      </c>
      <c r="L28" s="599" t="s">
        <v>211</v>
      </c>
      <c r="M28" s="597">
        <v>2030</v>
      </c>
      <c r="N28" s="593">
        <f t="shared" si="4"/>
        <v>248</v>
      </c>
      <c r="O28" s="597">
        <v>169</v>
      </c>
      <c r="P28" s="598">
        <v>4</v>
      </c>
      <c r="Q28" s="595">
        <v>75</v>
      </c>
      <c r="R28" s="592">
        <v>35</v>
      </c>
      <c r="S28" s="592">
        <v>192</v>
      </c>
      <c r="T28" s="592">
        <v>1220</v>
      </c>
      <c r="U28" s="592">
        <v>333</v>
      </c>
      <c r="V28" s="595" t="s">
        <v>211</v>
      </c>
      <c r="W28" s="595">
        <v>1461</v>
      </c>
      <c r="X28" s="595">
        <f>SUM(Y28:AA28)</f>
        <v>205</v>
      </c>
      <c r="Y28" s="595">
        <v>35</v>
      </c>
      <c r="Z28" s="595">
        <v>2</v>
      </c>
      <c r="AA28" s="595">
        <v>168</v>
      </c>
      <c r="AB28" s="592">
        <v>16</v>
      </c>
      <c r="AC28" s="599">
        <v>6</v>
      </c>
      <c r="AD28" s="599">
        <v>103</v>
      </c>
      <c r="AE28" s="592">
        <v>1130</v>
      </c>
      <c r="AF28" s="597" t="s">
        <v>211</v>
      </c>
    </row>
    <row r="29" spans="1:32" s="33" customFormat="1" ht="35.25" customHeight="1">
      <c r="A29" s="300"/>
      <c r="B29" s="501" t="s">
        <v>367</v>
      </c>
      <c r="C29" s="590">
        <f t="shared" si="2"/>
        <v>17592</v>
      </c>
      <c r="D29" s="590">
        <f t="shared" si="3"/>
        <v>13978</v>
      </c>
      <c r="E29" s="590">
        <f t="shared" si="5"/>
        <v>10680</v>
      </c>
      <c r="F29" s="590">
        <f t="shared" si="5"/>
        <v>715</v>
      </c>
      <c r="G29" s="590">
        <f t="shared" si="5"/>
        <v>2583</v>
      </c>
      <c r="H29" s="591">
        <v>1679</v>
      </c>
      <c r="I29" s="591">
        <v>345</v>
      </c>
      <c r="J29" s="591">
        <v>1027</v>
      </c>
      <c r="K29" s="591">
        <v>463</v>
      </c>
      <c r="L29" s="599">
        <v>99</v>
      </c>
      <c r="M29" s="593">
        <v>12778</v>
      </c>
      <c r="N29" s="593">
        <f t="shared" si="4"/>
        <v>10028</v>
      </c>
      <c r="O29" s="593">
        <v>8748</v>
      </c>
      <c r="P29" s="594">
        <v>408</v>
      </c>
      <c r="Q29" s="590">
        <v>872</v>
      </c>
      <c r="R29" s="591">
        <v>1257</v>
      </c>
      <c r="S29" s="591">
        <v>335</v>
      </c>
      <c r="T29" s="591">
        <v>993</v>
      </c>
      <c r="U29" s="591">
        <v>159</v>
      </c>
      <c r="V29" s="600">
        <v>5</v>
      </c>
      <c r="W29" s="590">
        <v>4814</v>
      </c>
      <c r="X29" s="595">
        <f>SUM(Y29:AA29)</f>
        <v>3950</v>
      </c>
      <c r="Y29" s="590">
        <v>1932</v>
      </c>
      <c r="Z29" s="590">
        <v>307</v>
      </c>
      <c r="AA29" s="590">
        <v>1711</v>
      </c>
      <c r="AB29" s="591">
        <v>422</v>
      </c>
      <c r="AC29" s="596">
        <v>10</v>
      </c>
      <c r="AD29" s="596">
        <v>34</v>
      </c>
      <c r="AE29" s="591">
        <v>304</v>
      </c>
      <c r="AF29" s="601">
        <v>94</v>
      </c>
    </row>
    <row r="30" spans="1:32" s="33" customFormat="1" ht="35.25" customHeight="1">
      <c r="A30" s="301"/>
      <c r="B30" s="502" t="s">
        <v>368</v>
      </c>
      <c r="C30" s="590">
        <f t="shared" si="2"/>
        <v>28293</v>
      </c>
      <c r="D30" s="605">
        <f t="shared" si="3"/>
        <v>23224</v>
      </c>
      <c r="E30" s="605">
        <f t="shared" si="5"/>
        <v>14497</v>
      </c>
      <c r="F30" s="605">
        <f t="shared" si="5"/>
        <v>415</v>
      </c>
      <c r="G30" s="605">
        <f t="shared" si="5"/>
        <v>8312</v>
      </c>
      <c r="H30" s="606">
        <v>1618</v>
      </c>
      <c r="I30" s="606">
        <v>632</v>
      </c>
      <c r="J30" s="606">
        <v>1795</v>
      </c>
      <c r="K30" s="606">
        <v>1005</v>
      </c>
      <c r="L30" s="607">
        <v>13</v>
      </c>
      <c r="M30" s="608">
        <v>13642</v>
      </c>
      <c r="N30" s="605">
        <f t="shared" si="4"/>
        <v>10593</v>
      </c>
      <c r="O30" s="608">
        <v>8695</v>
      </c>
      <c r="P30" s="609">
        <v>172</v>
      </c>
      <c r="Q30" s="605">
        <v>1726</v>
      </c>
      <c r="R30" s="606">
        <v>1141</v>
      </c>
      <c r="S30" s="606">
        <v>497</v>
      </c>
      <c r="T30" s="606">
        <v>1215</v>
      </c>
      <c r="U30" s="606">
        <v>192</v>
      </c>
      <c r="V30" s="610" t="s">
        <v>211</v>
      </c>
      <c r="W30" s="605">
        <v>14651</v>
      </c>
      <c r="X30" s="610">
        <f>SUM(Y30:AA30)</f>
        <v>12631</v>
      </c>
      <c r="Y30" s="605">
        <v>5802</v>
      </c>
      <c r="Z30" s="605">
        <v>243</v>
      </c>
      <c r="AA30" s="605">
        <v>6586</v>
      </c>
      <c r="AB30" s="606">
        <v>477</v>
      </c>
      <c r="AC30" s="607">
        <v>135</v>
      </c>
      <c r="AD30" s="607">
        <v>580</v>
      </c>
      <c r="AE30" s="606">
        <v>813</v>
      </c>
      <c r="AF30" s="611">
        <v>13</v>
      </c>
    </row>
    <row r="31" spans="1:3" ht="18" customHeight="1">
      <c r="A31" s="692" t="s">
        <v>677</v>
      </c>
      <c r="B31" s="692"/>
      <c r="C31" s="692"/>
    </row>
    <row r="32" spans="1:2" ht="12">
      <c r="A32" s="689" t="s">
        <v>676</v>
      </c>
      <c r="B32" s="689"/>
    </row>
  </sheetData>
  <sheetProtection/>
  <mergeCells count="32">
    <mergeCell ref="G1:N1"/>
    <mergeCell ref="P1:Y1"/>
    <mergeCell ref="J4:J5"/>
    <mergeCell ref="T4:T5"/>
    <mergeCell ref="U4:U5"/>
    <mergeCell ref="A32:B32"/>
    <mergeCell ref="A31:C31"/>
    <mergeCell ref="C4:C5"/>
    <mergeCell ref="D4:G4"/>
    <mergeCell ref="H4:H5"/>
    <mergeCell ref="M3:V3"/>
    <mergeCell ref="V4:V5"/>
    <mergeCell ref="S4:S5"/>
    <mergeCell ref="L4:L5"/>
    <mergeCell ref="P4:Q4"/>
    <mergeCell ref="AD2:AF2"/>
    <mergeCell ref="W3:AF3"/>
    <mergeCell ref="A3:B5"/>
    <mergeCell ref="M4:M5"/>
    <mergeCell ref="A2:B2"/>
    <mergeCell ref="R4:R5"/>
    <mergeCell ref="C3:L3"/>
    <mergeCell ref="I4:I5"/>
    <mergeCell ref="N4:O4"/>
    <mergeCell ref="AE4:AE5"/>
    <mergeCell ref="K4:K5"/>
    <mergeCell ref="AD4:AD5"/>
    <mergeCell ref="AF4:AF5"/>
    <mergeCell ref="W4:W5"/>
    <mergeCell ref="X4:AA4"/>
    <mergeCell ref="AB4:AB5"/>
    <mergeCell ref="AC4:AC5"/>
  </mergeCells>
  <printOptions/>
  <pageMargins left="0.48" right="0.27" top="0.56" bottom="0.52" header="0.32" footer="0.31"/>
  <pageSetup horizontalDpi="600" verticalDpi="600" orientation="portrait" paperSize="9" scale="65" r:id="rId1"/>
  <colBreaks count="2" manualBreakCount="2">
    <brk id="15" max="31" man="1"/>
    <brk id="3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">
      <selection activeCell="I12" sqref="I12"/>
    </sheetView>
  </sheetViews>
  <sheetFormatPr defaultColWidth="8.00390625" defaultRowHeight="13.5"/>
  <cols>
    <col min="1" max="1" width="8.875" style="83" customWidth="1"/>
    <col min="2" max="2" width="3.25390625" style="83" customWidth="1"/>
    <col min="3" max="15" width="11.625" style="83" customWidth="1"/>
    <col min="16" max="16384" width="8.00390625" style="83" customWidth="1"/>
  </cols>
  <sheetData>
    <row r="1" spans="1:15" s="77" customFormat="1" ht="33" customHeight="1">
      <c r="A1" s="726" t="s">
        <v>576</v>
      </c>
      <c r="B1" s="726"/>
      <c r="C1" s="726"/>
      <c r="D1" s="726"/>
      <c r="E1" s="726"/>
      <c r="F1" s="726"/>
      <c r="G1" s="726"/>
      <c r="H1" s="726"/>
      <c r="I1" s="727" t="s">
        <v>697</v>
      </c>
      <c r="J1" s="727"/>
      <c r="K1" s="727"/>
      <c r="L1" s="727"/>
      <c r="M1" s="727"/>
      <c r="N1" s="727"/>
      <c r="O1" s="727"/>
    </row>
    <row r="2" spans="1:15" s="78" customFormat="1" ht="21" customHeight="1">
      <c r="A2" s="78" t="s">
        <v>511</v>
      </c>
      <c r="O2" s="79" t="s">
        <v>166</v>
      </c>
    </row>
    <row r="3" spans="1:15" ht="18" customHeight="1">
      <c r="A3" s="721" t="s">
        <v>494</v>
      </c>
      <c r="B3" s="721"/>
      <c r="C3" s="723" t="s">
        <v>156</v>
      </c>
      <c r="D3" s="80" t="s">
        <v>157</v>
      </c>
      <c r="E3" s="80" t="s">
        <v>158</v>
      </c>
      <c r="F3" s="80" t="s">
        <v>159</v>
      </c>
      <c r="G3" s="80" t="s">
        <v>160</v>
      </c>
      <c r="H3" s="81" t="s">
        <v>161</v>
      </c>
      <c r="I3" s="82" t="s">
        <v>162</v>
      </c>
      <c r="J3" s="80" t="s">
        <v>163</v>
      </c>
      <c r="K3" s="80" t="s">
        <v>164</v>
      </c>
      <c r="L3" s="80" t="s">
        <v>165</v>
      </c>
      <c r="M3" s="81" t="s">
        <v>683</v>
      </c>
      <c r="N3" s="81" t="s">
        <v>684</v>
      </c>
      <c r="O3" s="81" t="s">
        <v>685</v>
      </c>
    </row>
    <row r="4" spans="1:15" ht="38.25" customHeight="1">
      <c r="A4" s="722"/>
      <c r="B4" s="722"/>
      <c r="C4" s="724"/>
      <c r="D4" s="84" t="s">
        <v>686</v>
      </c>
      <c r="E4" s="84" t="s">
        <v>680</v>
      </c>
      <c r="F4" s="84" t="s">
        <v>681</v>
      </c>
      <c r="G4" s="85" t="s">
        <v>682</v>
      </c>
      <c r="H4" s="85" t="s">
        <v>687</v>
      </c>
      <c r="I4" s="86" t="s">
        <v>688</v>
      </c>
      <c r="J4" s="84" t="s">
        <v>689</v>
      </c>
      <c r="K4" s="84" t="s">
        <v>690</v>
      </c>
      <c r="L4" s="87" t="s">
        <v>691</v>
      </c>
      <c r="M4" s="506" t="s">
        <v>692</v>
      </c>
      <c r="N4" s="506" t="s">
        <v>693</v>
      </c>
      <c r="O4" s="85" t="s">
        <v>694</v>
      </c>
    </row>
    <row r="5" spans="1:15" ht="24" customHeight="1">
      <c r="A5" s="297" t="s">
        <v>731</v>
      </c>
      <c r="B5" s="332" t="s">
        <v>730</v>
      </c>
      <c r="C5" s="568">
        <f>SUM(D5:O5)</f>
        <v>53310</v>
      </c>
      <c r="D5" s="569">
        <v>1194</v>
      </c>
      <c r="E5" s="569">
        <v>5322</v>
      </c>
      <c r="F5" s="569">
        <v>8913</v>
      </c>
      <c r="G5" s="573">
        <v>6305</v>
      </c>
      <c r="H5" s="573">
        <v>5140</v>
      </c>
      <c r="I5" s="574">
        <v>418</v>
      </c>
      <c r="J5" s="569">
        <v>4258</v>
      </c>
      <c r="K5" s="569">
        <v>12741</v>
      </c>
      <c r="L5" s="569">
        <v>1871</v>
      </c>
      <c r="M5" s="573">
        <v>3097</v>
      </c>
      <c r="N5" s="573">
        <v>3703</v>
      </c>
      <c r="O5" s="573">
        <v>348</v>
      </c>
    </row>
    <row r="6" spans="1:15" ht="24" customHeight="1">
      <c r="A6" s="507" t="s">
        <v>732</v>
      </c>
      <c r="B6" s="505"/>
      <c r="C6" s="508">
        <v>50561</v>
      </c>
      <c r="D6" s="571">
        <v>1102</v>
      </c>
      <c r="E6" s="571">
        <v>5433</v>
      </c>
      <c r="F6" s="571">
        <v>7998</v>
      </c>
      <c r="G6" s="570">
        <v>5613</v>
      </c>
      <c r="H6" s="570">
        <v>5258</v>
      </c>
      <c r="I6" s="572">
        <v>492</v>
      </c>
      <c r="J6" s="571">
        <v>3552</v>
      </c>
      <c r="K6" s="571">
        <v>11675</v>
      </c>
      <c r="L6" s="571">
        <v>1961</v>
      </c>
      <c r="M6" s="570">
        <v>2815</v>
      </c>
      <c r="N6" s="570">
        <v>3510</v>
      </c>
      <c r="O6" s="570">
        <v>1152</v>
      </c>
    </row>
    <row r="7" s="78" customFormat="1" ht="16.5" customHeight="1">
      <c r="A7" s="33" t="s">
        <v>512</v>
      </c>
    </row>
    <row r="8" spans="1:4" ht="12">
      <c r="A8" s="728" t="s">
        <v>733</v>
      </c>
      <c r="B8" s="728"/>
      <c r="C8" s="728"/>
      <c r="D8" s="728"/>
    </row>
    <row r="9" spans="1:8" ht="13.5" customHeight="1">
      <c r="A9" s="729" t="s">
        <v>734</v>
      </c>
      <c r="B9" s="729"/>
      <c r="C9" s="729"/>
      <c r="D9" s="729"/>
      <c r="E9" s="729"/>
      <c r="F9" s="729"/>
      <c r="G9" s="729"/>
      <c r="H9" s="729"/>
    </row>
    <row r="10" spans="1:24" ht="12">
      <c r="A10" s="729"/>
      <c r="B10" s="729"/>
      <c r="C10" s="729"/>
      <c r="D10" s="729"/>
      <c r="E10" s="729"/>
      <c r="F10" s="729"/>
      <c r="G10" s="729"/>
      <c r="H10" s="729"/>
      <c r="W10" s="725"/>
      <c r="X10" s="720"/>
    </row>
    <row r="14" spans="23:24" ht="12">
      <c r="W14" s="725"/>
      <c r="X14" s="720"/>
    </row>
    <row r="15" spans="23:29" ht="12">
      <c r="W15" s="720"/>
      <c r="X15" s="720"/>
      <c r="Y15" s="129"/>
      <c r="Z15" s="129"/>
      <c r="AA15" s="129"/>
      <c r="AB15" s="129"/>
      <c r="AC15" s="129"/>
    </row>
    <row r="16" spans="23:29" ht="12">
      <c r="W16" s="129"/>
      <c r="X16" s="129"/>
      <c r="Y16" s="129"/>
      <c r="Z16" s="129"/>
      <c r="AA16" s="129"/>
      <c r="AB16" s="129"/>
      <c r="AC16" s="129"/>
    </row>
    <row r="46" ht="12">
      <c r="P46" s="132"/>
    </row>
  </sheetData>
  <sheetProtection/>
  <mergeCells count="9">
    <mergeCell ref="W15:X15"/>
    <mergeCell ref="A3:B4"/>
    <mergeCell ref="C3:C4"/>
    <mergeCell ref="W10:X10"/>
    <mergeCell ref="W14:X14"/>
    <mergeCell ref="A1:H1"/>
    <mergeCell ref="I1:O1"/>
    <mergeCell ref="A8:D8"/>
    <mergeCell ref="A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:L1"/>
    </sheetView>
  </sheetViews>
  <sheetFormatPr defaultColWidth="8.00390625" defaultRowHeight="13.5"/>
  <cols>
    <col min="1" max="1" width="6.75390625" style="83" customWidth="1"/>
    <col min="2" max="2" width="4.00390625" style="83" customWidth="1"/>
    <col min="3" max="3" width="11.125" style="83" customWidth="1"/>
    <col min="4" max="12" width="8.625" style="83" customWidth="1"/>
    <col min="13" max="13" width="9.50390625" style="83" customWidth="1"/>
    <col min="14" max="14" width="8.625" style="83" customWidth="1"/>
    <col min="15" max="15" width="9.625" style="83" customWidth="1"/>
    <col min="16" max="21" width="8.50390625" style="83" customWidth="1"/>
    <col min="22" max="22" width="8.625" style="83" customWidth="1"/>
    <col min="23" max="16384" width="8.00390625" style="83" customWidth="1"/>
  </cols>
  <sheetData>
    <row r="1" spans="3:22" s="77" customFormat="1" ht="21" customHeight="1">
      <c r="C1" s="726" t="s">
        <v>456</v>
      </c>
      <c r="D1" s="726"/>
      <c r="E1" s="726"/>
      <c r="F1" s="726"/>
      <c r="G1" s="726"/>
      <c r="H1" s="726"/>
      <c r="I1" s="726"/>
      <c r="J1" s="726"/>
      <c r="K1" s="726"/>
      <c r="L1" s="726"/>
      <c r="M1" s="754" t="s">
        <v>489</v>
      </c>
      <c r="N1" s="754"/>
      <c r="O1" s="754"/>
      <c r="P1" s="754"/>
      <c r="Q1" s="754"/>
      <c r="R1" s="754"/>
      <c r="S1" s="754"/>
      <c r="T1" s="754"/>
      <c r="U1" s="754"/>
      <c r="V1" s="754"/>
    </row>
    <row r="2" spans="1:22" s="78" customFormat="1" ht="14.25" customHeight="1">
      <c r="A2" s="741" t="s">
        <v>436</v>
      </c>
      <c r="B2" s="741"/>
      <c r="C2" s="741"/>
      <c r="V2" s="79" t="s">
        <v>245</v>
      </c>
    </row>
    <row r="3" spans="1:22" ht="24" customHeight="1">
      <c r="A3" s="696" t="s">
        <v>492</v>
      </c>
      <c r="B3" s="696"/>
      <c r="C3" s="697"/>
      <c r="D3" s="735" t="s">
        <v>487</v>
      </c>
      <c r="E3" s="735"/>
      <c r="F3" s="735"/>
      <c r="G3" s="735"/>
      <c r="H3" s="735"/>
      <c r="I3" s="735"/>
      <c r="J3" s="735"/>
      <c r="K3" s="735"/>
      <c r="L3" s="736"/>
      <c r="M3" s="737" t="s">
        <v>488</v>
      </c>
      <c r="N3" s="744"/>
      <c r="O3" s="744"/>
      <c r="P3" s="744"/>
      <c r="Q3" s="744"/>
      <c r="R3" s="744"/>
      <c r="S3" s="744"/>
      <c r="T3" s="744"/>
      <c r="U3" s="744"/>
      <c r="V3" s="756" t="s">
        <v>437</v>
      </c>
    </row>
    <row r="4" spans="1:22" ht="24" customHeight="1">
      <c r="A4" s="739"/>
      <c r="B4" s="739"/>
      <c r="C4" s="740"/>
      <c r="D4" s="742" t="s">
        <v>449</v>
      </c>
      <c r="E4" s="745" t="s">
        <v>493</v>
      </c>
      <c r="F4" s="735" t="s">
        <v>438</v>
      </c>
      <c r="G4" s="735"/>
      <c r="H4" s="735"/>
      <c r="I4" s="735"/>
      <c r="J4" s="735"/>
      <c r="K4" s="735"/>
      <c r="L4" s="736"/>
      <c r="M4" s="737" t="s">
        <v>451</v>
      </c>
      <c r="N4" s="755" t="s">
        <v>450</v>
      </c>
      <c r="O4" s="735" t="s">
        <v>439</v>
      </c>
      <c r="P4" s="735"/>
      <c r="Q4" s="735"/>
      <c r="R4" s="735"/>
      <c r="S4" s="735"/>
      <c r="T4" s="735"/>
      <c r="U4" s="735"/>
      <c r="V4" s="757"/>
    </row>
    <row r="5" spans="1:22" ht="24" customHeight="1">
      <c r="A5" s="698"/>
      <c r="B5" s="698"/>
      <c r="C5" s="699"/>
      <c r="D5" s="743"/>
      <c r="E5" s="746"/>
      <c r="F5" s="289" t="s">
        <v>440</v>
      </c>
      <c r="G5" s="289" t="s">
        <v>441</v>
      </c>
      <c r="H5" s="289" t="s">
        <v>442</v>
      </c>
      <c r="I5" s="288" t="s">
        <v>735</v>
      </c>
      <c r="J5" s="289" t="s">
        <v>452</v>
      </c>
      <c r="K5" s="288" t="s">
        <v>443</v>
      </c>
      <c r="L5" s="290" t="s">
        <v>212</v>
      </c>
      <c r="M5" s="738"/>
      <c r="N5" s="710"/>
      <c r="O5" s="289" t="s">
        <v>440</v>
      </c>
      <c r="P5" s="289" t="s">
        <v>444</v>
      </c>
      <c r="Q5" s="288" t="s">
        <v>736</v>
      </c>
      <c r="R5" s="289" t="s">
        <v>453</v>
      </c>
      <c r="S5" s="289" t="s">
        <v>213</v>
      </c>
      <c r="T5" s="288" t="s">
        <v>445</v>
      </c>
      <c r="U5" s="289" t="s">
        <v>212</v>
      </c>
      <c r="V5" s="758"/>
    </row>
    <row r="6" spans="1:23" ht="18" customHeight="1">
      <c r="A6" s="751" t="s">
        <v>738</v>
      </c>
      <c r="B6" s="730" t="s">
        <v>394</v>
      </c>
      <c r="C6" s="96" t="s">
        <v>220</v>
      </c>
      <c r="D6" s="88">
        <f>D7+D8</f>
        <v>55437</v>
      </c>
      <c r="E6" s="88">
        <f aca="true" t="shared" si="0" ref="E6:V6">E7+E8</f>
        <v>41665</v>
      </c>
      <c r="F6" s="311">
        <f t="shared" si="0"/>
        <v>13772</v>
      </c>
      <c r="G6" s="88">
        <f t="shared" si="0"/>
        <v>8244</v>
      </c>
      <c r="H6" s="88">
        <f t="shared" si="0"/>
        <v>762</v>
      </c>
      <c r="I6" s="88">
        <f t="shared" si="0"/>
        <v>978</v>
      </c>
      <c r="J6" s="88">
        <f t="shared" si="0"/>
        <v>764</v>
      </c>
      <c r="K6" s="88">
        <f t="shared" si="0"/>
        <v>2226</v>
      </c>
      <c r="L6" s="89">
        <f t="shared" si="0"/>
        <v>798</v>
      </c>
      <c r="M6" s="90">
        <f t="shared" si="0"/>
        <v>54666</v>
      </c>
      <c r="N6" s="88">
        <f t="shared" si="0"/>
        <v>41665</v>
      </c>
      <c r="O6" s="311">
        <f t="shared" si="0"/>
        <v>13001</v>
      </c>
      <c r="P6" s="88">
        <f t="shared" si="0"/>
        <v>5550</v>
      </c>
      <c r="Q6" s="88">
        <f t="shared" si="0"/>
        <v>2098</v>
      </c>
      <c r="R6" s="88">
        <f t="shared" si="0"/>
        <v>1140</v>
      </c>
      <c r="S6" s="88">
        <f t="shared" si="0"/>
        <v>388</v>
      </c>
      <c r="T6" s="88">
        <f t="shared" si="0"/>
        <v>3383</v>
      </c>
      <c r="U6" s="88">
        <f t="shared" si="0"/>
        <v>442</v>
      </c>
      <c r="V6" s="95">
        <f t="shared" si="0"/>
        <v>-771</v>
      </c>
      <c r="W6" s="91"/>
    </row>
    <row r="7" spans="1:25" ht="18" customHeight="1">
      <c r="A7" s="752"/>
      <c r="B7" s="731"/>
      <c r="C7" s="96" t="s">
        <v>446</v>
      </c>
      <c r="D7" s="88">
        <v>49918</v>
      </c>
      <c r="E7" s="88">
        <v>38890</v>
      </c>
      <c r="F7" s="88">
        <f>SUM(G7:L7)</f>
        <v>11028</v>
      </c>
      <c r="G7" s="88">
        <v>6735</v>
      </c>
      <c r="H7" s="88">
        <v>541</v>
      </c>
      <c r="I7" s="88">
        <v>633</v>
      </c>
      <c r="J7" s="88">
        <v>635</v>
      </c>
      <c r="K7" s="88">
        <v>1956</v>
      </c>
      <c r="L7" s="89">
        <v>528</v>
      </c>
      <c r="M7" s="90">
        <v>50193</v>
      </c>
      <c r="N7" s="88">
        <v>38890</v>
      </c>
      <c r="O7" s="320">
        <f aca="true" t="shared" si="1" ref="O7:O17">SUM(P7:U7)</f>
        <v>11303</v>
      </c>
      <c r="P7" s="88">
        <v>5084</v>
      </c>
      <c r="Q7" s="88">
        <v>1558</v>
      </c>
      <c r="R7" s="88">
        <v>968</v>
      </c>
      <c r="S7" s="88">
        <v>292</v>
      </c>
      <c r="T7" s="88">
        <v>2975</v>
      </c>
      <c r="U7" s="88">
        <v>426</v>
      </c>
      <c r="V7" s="95">
        <f aca="true" t="shared" si="2" ref="V7:V23">M7-D7</f>
        <v>275</v>
      </c>
      <c r="W7" s="91"/>
      <c r="X7" s="725"/>
      <c r="Y7" s="720"/>
    </row>
    <row r="8" spans="1:23" ht="18" customHeight="1">
      <c r="A8" s="752"/>
      <c r="B8" s="731"/>
      <c r="C8" s="96" t="s">
        <v>447</v>
      </c>
      <c r="D8" s="88">
        <v>5519</v>
      </c>
      <c r="E8" s="88">
        <v>2775</v>
      </c>
      <c r="F8" s="88">
        <f>SUM(G8:L8)</f>
        <v>2744</v>
      </c>
      <c r="G8" s="88">
        <v>1509</v>
      </c>
      <c r="H8" s="88">
        <v>221</v>
      </c>
      <c r="I8" s="88">
        <v>345</v>
      </c>
      <c r="J8" s="88">
        <v>129</v>
      </c>
      <c r="K8" s="88">
        <v>270</v>
      </c>
      <c r="L8" s="89">
        <v>270</v>
      </c>
      <c r="M8" s="90">
        <v>4473</v>
      </c>
      <c r="N8" s="88">
        <v>2775</v>
      </c>
      <c r="O8" s="95">
        <f t="shared" si="1"/>
        <v>1698</v>
      </c>
      <c r="P8" s="88">
        <v>466</v>
      </c>
      <c r="Q8" s="88">
        <v>540</v>
      </c>
      <c r="R8" s="88">
        <v>172</v>
      </c>
      <c r="S8" s="88">
        <v>96</v>
      </c>
      <c r="T8" s="88">
        <v>408</v>
      </c>
      <c r="U8" s="88">
        <v>16</v>
      </c>
      <c r="V8" s="95">
        <f t="shared" si="2"/>
        <v>-1046</v>
      </c>
      <c r="W8" s="91"/>
    </row>
    <row r="9" spans="1:23" ht="18" customHeight="1">
      <c r="A9" s="752"/>
      <c r="B9" s="730" t="s">
        <v>294</v>
      </c>
      <c r="C9" s="314" t="s">
        <v>220</v>
      </c>
      <c r="D9" s="311">
        <f>D10+D11</f>
        <v>6378</v>
      </c>
      <c r="E9" s="311">
        <f aca="true" t="shared" si="3" ref="E9:J9">E10+E11</f>
        <v>3961</v>
      </c>
      <c r="F9" s="311">
        <f t="shared" si="3"/>
        <v>2417</v>
      </c>
      <c r="G9" s="311">
        <f t="shared" si="3"/>
        <v>361</v>
      </c>
      <c r="H9" s="311">
        <f t="shared" si="3"/>
        <v>417</v>
      </c>
      <c r="I9" s="311">
        <f t="shared" si="3"/>
        <v>42</v>
      </c>
      <c r="J9" s="311">
        <f t="shared" si="3"/>
        <v>1140</v>
      </c>
      <c r="K9" s="311">
        <f aca="true" t="shared" si="4" ref="K9:T9">K10+K11</f>
        <v>381</v>
      </c>
      <c r="L9" s="312">
        <f t="shared" si="4"/>
        <v>76</v>
      </c>
      <c r="M9" s="313">
        <f t="shared" si="4"/>
        <v>5315</v>
      </c>
      <c r="N9" s="311">
        <f t="shared" si="4"/>
        <v>3961</v>
      </c>
      <c r="O9" s="311">
        <f t="shared" si="4"/>
        <v>1354</v>
      </c>
      <c r="P9" s="311">
        <f t="shared" si="4"/>
        <v>98</v>
      </c>
      <c r="Q9" s="311">
        <f t="shared" si="4"/>
        <v>14</v>
      </c>
      <c r="R9" s="311">
        <f t="shared" si="4"/>
        <v>764</v>
      </c>
      <c r="S9" s="311">
        <f t="shared" si="4"/>
        <v>94</v>
      </c>
      <c r="T9" s="311">
        <f t="shared" si="4"/>
        <v>350</v>
      </c>
      <c r="U9" s="311">
        <v>34</v>
      </c>
      <c r="V9" s="372">
        <f>V10+V11</f>
        <v>-1063</v>
      </c>
      <c r="W9" s="91"/>
    </row>
    <row r="10" spans="1:23" ht="18" customHeight="1">
      <c r="A10" s="752"/>
      <c r="B10" s="731"/>
      <c r="C10" s="315" t="s">
        <v>446</v>
      </c>
      <c r="D10" s="88">
        <v>5754</v>
      </c>
      <c r="E10" s="88">
        <v>3753</v>
      </c>
      <c r="F10" s="88">
        <f>SUM(G10:L10)</f>
        <v>2001</v>
      </c>
      <c r="G10" s="88">
        <v>270</v>
      </c>
      <c r="H10" s="88">
        <v>351</v>
      </c>
      <c r="I10" s="88">
        <v>21</v>
      </c>
      <c r="J10" s="88">
        <v>968</v>
      </c>
      <c r="K10" s="88">
        <v>343</v>
      </c>
      <c r="L10" s="89">
        <v>48</v>
      </c>
      <c r="M10" s="90">
        <v>4950</v>
      </c>
      <c r="N10" s="88">
        <v>3753</v>
      </c>
      <c r="O10" s="88">
        <f t="shared" si="1"/>
        <v>1197</v>
      </c>
      <c r="P10" s="88">
        <v>95</v>
      </c>
      <c r="Q10" s="88">
        <v>12</v>
      </c>
      <c r="R10" s="88">
        <v>635</v>
      </c>
      <c r="S10" s="88">
        <v>90</v>
      </c>
      <c r="T10" s="88">
        <v>331</v>
      </c>
      <c r="U10" s="88">
        <v>34</v>
      </c>
      <c r="V10" s="95">
        <f t="shared" si="2"/>
        <v>-804</v>
      </c>
      <c r="W10" s="91"/>
    </row>
    <row r="11" spans="1:23" ht="18" customHeight="1">
      <c r="A11" s="753"/>
      <c r="B11" s="731"/>
      <c r="C11" s="316" t="s">
        <v>447</v>
      </c>
      <c r="D11" s="292">
        <v>624</v>
      </c>
      <c r="E11" s="292">
        <v>208</v>
      </c>
      <c r="F11" s="88">
        <f>SUM(G11:L11)</f>
        <v>416</v>
      </c>
      <c r="G11" s="292">
        <v>91</v>
      </c>
      <c r="H11" s="292">
        <v>66</v>
      </c>
      <c r="I11" s="292">
        <v>21</v>
      </c>
      <c r="J11" s="292">
        <v>172</v>
      </c>
      <c r="K11" s="292">
        <v>38</v>
      </c>
      <c r="L11" s="293">
        <v>28</v>
      </c>
      <c r="M11" s="294">
        <v>365</v>
      </c>
      <c r="N11" s="292">
        <v>208</v>
      </c>
      <c r="O11" s="88">
        <f t="shared" si="1"/>
        <v>157</v>
      </c>
      <c r="P11" s="292">
        <v>3</v>
      </c>
      <c r="Q11" s="292">
        <v>2</v>
      </c>
      <c r="R11" s="292">
        <v>129</v>
      </c>
      <c r="S11" s="292">
        <v>4</v>
      </c>
      <c r="T11" s="292">
        <v>19</v>
      </c>
      <c r="U11" s="295" t="s">
        <v>448</v>
      </c>
      <c r="V11" s="296">
        <f t="shared" si="2"/>
        <v>-259</v>
      </c>
      <c r="W11" s="91"/>
    </row>
    <row r="12" spans="1:23" ht="18" customHeight="1">
      <c r="A12" s="748" t="s">
        <v>491</v>
      </c>
      <c r="B12" s="730" t="s">
        <v>394</v>
      </c>
      <c r="C12" s="314" t="s">
        <v>186</v>
      </c>
      <c r="D12" s="311">
        <f>D13+D14</f>
        <v>54075</v>
      </c>
      <c r="E12" s="311">
        <f aca="true" t="shared" si="5" ref="E12:V12">E13+E14</f>
        <v>39004</v>
      </c>
      <c r="F12" s="311">
        <f t="shared" si="5"/>
        <v>15071</v>
      </c>
      <c r="G12" s="311">
        <f t="shared" si="5"/>
        <v>8585</v>
      </c>
      <c r="H12" s="311">
        <f t="shared" si="5"/>
        <v>846</v>
      </c>
      <c r="I12" s="311">
        <f t="shared" si="5"/>
        <v>1096</v>
      </c>
      <c r="J12" s="311">
        <f t="shared" si="5"/>
        <v>938</v>
      </c>
      <c r="K12" s="311">
        <f t="shared" si="5"/>
        <v>2687</v>
      </c>
      <c r="L12" s="312">
        <f t="shared" si="5"/>
        <v>919</v>
      </c>
      <c r="M12" s="313">
        <f t="shared" si="5"/>
        <v>52887</v>
      </c>
      <c r="N12" s="311">
        <f t="shared" si="5"/>
        <v>39004</v>
      </c>
      <c r="O12" s="311">
        <f t="shared" si="5"/>
        <v>13883</v>
      </c>
      <c r="P12" s="311">
        <f t="shared" si="5"/>
        <v>5884</v>
      </c>
      <c r="Q12" s="311">
        <f t="shared" si="5"/>
        <v>2169</v>
      </c>
      <c r="R12" s="311">
        <f t="shared" si="5"/>
        <v>1183</v>
      </c>
      <c r="S12" s="311">
        <f t="shared" si="5"/>
        <v>428</v>
      </c>
      <c r="T12" s="311">
        <f t="shared" si="5"/>
        <v>3792</v>
      </c>
      <c r="U12" s="311">
        <f t="shared" si="5"/>
        <v>427</v>
      </c>
      <c r="V12" s="372">
        <f t="shared" si="5"/>
        <v>-1188</v>
      </c>
      <c r="W12" s="91"/>
    </row>
    <row r="13" spans="1:25" ht="18" customHeight="1">
      <c r="A13" s="748"/>
      <c r="B13" s="731"/>
      <c r="C13" s="315" t="s">
        <v>214</v>
      </c>
      <c r="D13" s="88">
        <v>49288</v>
      </c>
      <c r="E13" s="88">
        <v>36600</v>
      </c>
      <c r="F13" s="239">
        <f aca="true" t="shared" si="6" ref="F13:F23">SUM(G13:L13)</f>
        <v>12688</v>
      </c>
      <c r="G13" s="88">
        <v>7406</v>
      </c>
      <c r="H13" s="88">
        <v>590</v>
      </c>
      <c r="I13" s="88">
        <v>763</v>
      </c>
      <c r="J13" s="88">
        <v>870</v>
      </c>
      <c r="K13" s="88">
        <v>2410</v>
      </c>
      <c r="L13" s="89">
        <v>649</v>
      </c>
      <c r="M13" s="90">
        <v>48960</v>
      </c>
      <c r="N13" s="88">
        <v>36600</v>
      </c>
      <c r="O13" s="88">
        <f t="shared" si="1"/>
        <v>12360</v>
      </c>
      <c r="P13" s="88">
        <v>5576</v>
      </c>
      <c r="Q13" s="88">
        <v>1596</v>
      </c>
      <c r="R13" s="88">
        <v>1000</v>
      </c>
      <c r="S13" s="88">
        <v>351</v>
      </c>
      <c r="T13" s="88">
        <v>3412</v>
      </c>
      <c r="U13" s="88">
        <v>425</v>
      </c>
      <c r="V13" s="95">
        <f t="shared" si="2"/>
        <v>-328</v>
      </c>
      <c r="W13" s="91"/>
      <c r="X13" s="725"/>
      <c r="Y13" s="720"/>
    </row>
    <row r="14" spans="1:25" ht="18" customHeight="1">
      <c r="A14" s="748"/>
      <c r="B14" s="731"/>
      <c r="C14" s="316" t="s">
        <v>215</v>
      </c>
      <c r="D14" s="292">
        <v>4787</v>
      </c>
      <c r="E14" s="292">
        <v>2404</v>
      </c>
      <c r="F14" s="93">
        <f t="shared" si="6"/>
        <v>2383</v>
      </c>
      <c r="G14" s="292">
        <v>1179</v>
      </c>
      <c r="H14" s="292">
        <v>256</v>
      </c>
      <c r="I14" s="292">
        <v>333</v>
      </c>
      <c r="J14" s="292">
        <v>68</v>
      </c>
      <c r="K14" s="292">
        <v>277</v>
      </c>
      <c r="L14" s="293">
        <v>270</v>
      </c>
      <c r="M14" s="294">
        <v>3927</v>
      </c>
      <c r="N14" s="292">
        <v>2404</v>
      </c>
      <c r="O14" s="292">
        <f t="shared" si="1"/>
        <v>1523</v>
      </c>
      <c r="P14" s="292">
        <v>308</v>
      </c>
      <c r="Q14" s="292">
        <v>573</v>
      </c>
      <c r="R14" s="292">
        <v>183</v>
      </c>
      <c r="S14" s="292">
        <v>77</v>
      </c>
      <c r="T14" s="292">
        <v>380</v>
      </c>
      <c r="U14" s="292">
        <v>2</v>
      </c>
      <c r="V14" s="296">
        <f t="shared" si="2"/>
        <v>-860</v>
      </c>
      <c r="W14" s="91"/>
      <c r="X14" s="117"/>
      <c r="Y14" s="215"/>
    </row>
    <row r="15" spans="1:25" ht="18" customHeight="1">
      <c r="A15" s="748"/>
      <c r="B15" s="730" t="s">
        <v>294</v>
      </c>
      <c r="C15" s="96" t="s">
        <v>186</v>
      </c>
      <c r="D15" s="88">
        <f>D16+D17</f>
        <v>6185</v>
      </c>
      <c r="E15" s="88">
        <f aca="true" t="shared" si="7" ref="E15:V15">E16+E17</f>
        <v>3619</v>
      </c>
      <c r="F15" s="88">
        <f t="shared" si="7"/>
        <v>2566</v>
      </c>
      <c r="G15" s="88">
        <f t="shared" si="7"/>
        <v>385</v>
      </c>
      <c r="H15" s="88">
        <f t="shared" si="7"/>
        <v>430</v>
      </c>
      <c r="I15" s="88">
        <f t="shared" si="7"/>
        <v>57</v>
      </c>
      <c r="J15" s="88">
        <f t="shared" si="7"/>
        <v>1183</v>
      </c>
      <c r="K15" s="88">
        <f t="shared" si="7"/>
        <v>441</v>
      </c>
      <c r="L15" s="89">
        <f t="shared" si="7"/>
        <v>70</v>
      </c>
      <c r="M15" s="90">
        <f t="shared" si="7"/>
        <v>5300</v>
      </c>
      <c r="N15" s="88">
        <f t="shared" si="7"/>
        <v>3619</v>
      </c>
      <c r="O15" s="88">
        <f t="shared" si="7"/>
        <v>1681</v>
      </c>
      <c r="P15" s="88">
        <f t="shared" si="7"/>
        <v>101</v>
      </c>
      <c r="Q15" s="88">
        <f t="shared" si="7"/>
        <v>24</v>
      </c>
      <c r="R15" s="88">
        <f t="shared" si="7"/>
        <v>938</v>
      </c>
      <c r="S15" s="88">
        <f t="shared" si="7"/>
        <v>130</v>
      </c>
      <c r="T15" s="88">
        <f t="shared" si="7"/>
        <v>442</v>
      </c>
      <c r="U15" s="88">
        <v>46</v>
      </c>
      <c r="V15" s="95">
        <f t="shared" si="7"/>
        <v>-885</v>
      </c>
      <c r="W15" s="91"/>
      <c r="X15" s="117"/>
      <c r="Y15" s="215"/>
    </row>
    <row r="16" spans="1:25" ht="18" customHeight="1">
      <c r="A16" s="748"/>
      <c r="B16" s="731"/>
      <c r="C16" s="96" t="s">
        <v>214</v>
      </c>
      <c r="D16" s="88">
        <v>5561</v>
      </c>
      <c r="E16" s="88">
        <v>3434</v>
      </c>
      <c r="F16" s="88">
        <f t="shared" si="6"/>
        <v>2127</v>
      </c>
      <c r="G16" s="88">
        <v>312</v>
      </c>
      <c r="H16" s="88">
        <v>355</v>
      </c>
      <c r="I16" s="88">
        <v>21</v>
      </c>
      <c r="J16" s="88">
        <v>1000</v>
      </c>
      <c r="K16" s="88">
        <v>385</v>
      </c>
      <c r="L16" s="89">
        <v>54</v>
      </c>
      <c r="M16" s="90">
        <v>5029</v>
      </c>
      <c r="N16" s="88">
        <v>3434</v>
      </c>
      <c r="O16" s="88">
        <f t="shared" si="1"/>
        <v>1595</v>
      </c>
      <c r="P16" s="88">
        <v>99</v>
      </c>
      <c r="Q16" s="88">
        <v>23</v>
      </c>
      <c r="R16" s="88">
        <v>870</v>
      </c>
      <c r="S16" s="88">
        <v>123</v>
      </c>
      <c r="T16" s="88">
        <v>434</v>
      </c>
      <c r="U16" s="88">
        <v>46</v>
      </c>
      <c r="V16" s="95">
        <f t="shared" si="2"/>
        <v>-532</v>
      </c>
      <c r="W16" s="91"/>
      <c r="X16" s="117"/>
      <c r="Y16" s="215"/>
    </row>
    <row r="17" spans="1:25" ht="18" customHeight="1">
      <c r="A17" s="748"/>
      <c r="B17" s="731"/>
      <c r="C17" s="96" t="s">
        <v>215</v>
      </c>
      <c r="D17" s="88">
        <v>624</v>
      </c>
      <c r="E17" s="88">
        <v>185</v>
      </c>
      <c r="F17" s="88">
        <f t="shared" si="6"/>
        <v>439</v>
      </c>
      <c r="G17" s="88">
        <v>73</v>
      </c>
      <c r="H17" s="88">
        <v>75</v>
      </c>
      <c r="I17" s="88">
        <v>36</v>
      </c>
      <c r="J17" s="88">
        <v>183</v>
      </c>
      <c r="K17" s="88">
        <v>56</v>
      </c>
      <c r="L17" s="89">
        <v>16</v>
      </c>
      <c r="M17" s="90">
        <v>271</v>
      </c>
      <c r="N17" s="88">
        <v>185</v>
      </c>
      <c r="O17" s="88">
        <f t="shared" si="1"/>
        <v>86</v>
      </c>
      <c r="P17" s="88">
        <v>2</v>
      </c>
      <c r="Q17" s="88">
        <v>1</v>
      </c>
      <c r="R17" s="88">
        <v>68</v>
      </c>
      <c r="S17" s="88">
        <v>7</v>
      </c>
      <c r="T17" s="88">
        <v>8</v>
      </c>
      <c r="U17" s="295" t="s">
        <v>448</v>
      </c>
      <c r="V17" s="95">
        <f t="shared" si="2"/>
        <v>-353</v>
      </c>
      <c r="W17" s="91"/>
      <c r="X17" s="117"/>
      <c r="Y17" s="215"/>
    </row>
    <row r="18" spans="1:25" ht="18" customHeight="1">
      <c r="A18" s="732" t="s">
        <v>298</v>
      </c>
      <c r="B18" s="730" t="s">
        <v>394</v>
      </c>
      <c r="C18" s="314" t="s">
        <v>220</v>
      </c>
      <c r="D18" s="311">
        <f>D19+D20</f>
        <v>52095</v>
      </c>
      <c r="E18" s="311">
        <f aca="true" t="shared" si="8" ref="E18:V18">E19+E20</f>
        <v>36270</v>
      </c>
      <c r="F18" s="311">
        <f t="shared" si="8"/>
        <v>15825</v>
      </c>
      <c r="G18" s="311">
        <f t="shared" si="8"/>
        <v>8894</v>
      </c>
      <c r="H18" s="311">
        <f t="shared" si="8"/>
        <v>838</v>
      </c>
      <c r="I18" s="311">
        <f t="shared" si="8"/>
        <v>1154</v>
      </c>
      <c r="J18" s="311">
        <f t="shared" si="8"/>
        <v>1004</v>
      </c>
      <c r="K18" s="311">
        <f t="shared" si="8"/>
        <v>3001</v>
      </c>
      <c r="L18" s="312">
        <f t="shared" si="8"/>
        <v>934</v>
      </c>
      <c r="M18" s="313">
        <f t="shared" si="8"/>
        <v>50615</v>
      </c>
      <c r="N18" s="311">
        <f t="shared" si="8"/>
        <v>36270</v>
      </c>
      <c r="O18" s="311">
        <f t="shared" si="8"/>
        <v>14345</v>
      </c>
      <c r="P18" s="311">
        <f t="shared" si="8"/>
        <v>5966</v>
      </c>
      <c r="Q18" s="311">
        <f t="shared" si="8"/>
        <v>2317</v>
      </c>
      <c r="R18" s="311">
        <f t="shared" si="8"/>
        <v>1168</v>
      </c>
      <c r="S18" s="311">
        <f t="shared" si="8"/>
        <v>458</v>
      </c>
      <c r="T18" s="311">
        <f t="shared" si="8"/>
        <v>3965</v>
      </c>
      <c r="U18" s="311">
        <f t="shared" si="8"/>
        <v>471</v>
      </c>
      <c r="V18" s="372">
        <f t="shared" si="8"/>
        <v>-1480</v>
      </c>
      <c r="W18" s="91"/>
      <c r="X18" s="117"/>
      <c r="Y18" s="215"/>
    </row>
    <row r="19" spans="1:25" ht="18" customHeight="1">
      <c r="A19" s="749"/>
      <c r="B19" s="731"/>
      <c r="C19" s="315" t="s">
        <v>446</v>
      </c>
      <c r="D19" s="88">
        <v>47530</v>
      </c>
      <c r="E19" s="88">
        <v>34104</v>
      </c>
      <c r="F19" s="88">
        <f t="shared" si="6"/>
        <v>13426</v>
      </c>
      <c r="G19" s="88">
        <v>7731</v>
      </c>
      <c r="H19" s="88">
        <v>576</v>
      </c>
      <c r="I19" s="88">
        <v>835</v>
      </c>
      <c r="J19" s="88">
        <v>957</v>
      </c>
      <c r="K19" s="88">
        <v>2692</v>
      </c>
      <c r="L19" s="89">
        <v>635</v>
      </c>
      <c r="M19" s="90">
        <v>47167</v>
      </c>
      <c r="N19" s="88">
        <v>34104</v>
      </c>
      <c r="O19" s="88">
        <f>SUM(P19:U19)</f>
        <v>13063</v>
      </c>
      <c r="P19" s="88">
        <v>5731</v>
      </c>
      <c r="Q19" s="88">
        <v>1809</v>
      </c>
      <c r="R19" s="88">
        <v>1034</v>
      </c>
      <c r="S19" s="88">
        <v>381</v>
      </c>
      <c r="T19" s="88">
        <v>3642</v>
      </c>
      <c r="U19" s="88">
        <v>466</v>
      </c>
      <c r="V19" s="95">
        <f t="shared" si="2"/>
        <v>-363</v>
      </c>
      <c r="W19" s="91"/>
      <c r="X19" s="117"/>
      <c r="Y19" s="215"/>
    </row>
    <row r="20" spans="1:25" ht="18" customHeight="1">
      <c r="A20" s="749"/>
      <c r="B20" s="731"/>
      <c r="C20" s="316" t="s">
        <v>447</v>
      </c>
      <c r="D20" s="292">
        <v>4565</v>
      </c>
      <c r="E20" s="292">
        <v>2166</v>
      </c>
      <c r="F20" s="292">
        <f t="shared" si="6"/>
        <v>2399</v>
      </c>
      <c r="G20" s="292">
        <v>1163</v>
      </c>
      <c r="H20" s="292">
        <v>262</v>
      </c>
      <c r="I20" s="292">
        <v>319</v>
      </c>
      <c r="J20" s="292">
        <v>47</v>
      </c>
      <c r="K20" s="292">
        <v>309</v>
      </c>
      <c r="L20" s="293">
        <v>299</v>
      </c>
      <c r="M20" s="294">
        <v>3448</v>
      </c>
      <c r="N20" s="292">
        <v>2166</v>
      </c>
      <c r="O20" s="292">
        <f>SUM(P20:U20)</f>
        <v>1282</v>
      </c>
      <c r="P20" s="292">
        <v>235</v>
      </c>
      <c r="Q20" s="292">
        <v>508</v>
      </c>
      <c r="R20" s="292">
        <v>134</v>
      </c>
      <c r="S20" s="292">
        <v>77</v>
      </c>
      <c r="T20" s="292">
        <v>323</v>
      </c>
      <c r="U20" s="292">
        <v>5</v>
      </c>
      <c r="V20" s="296">
        <f t="shared" si="2"/>
        <v>-1117</v>
      </c>
      <c r="W20" s="91"/>
      <c r="X20" s="117"/>
      <c r="Y20" s="215"/>
    </row>
    <row r="21" spans="1:25" ht="18" customHeight="1">
      <c r="A21" s="749"/>
      <c r="B21" s="730" t="s">
        <v>294</v>
      </c>
      <c r="C21" s="96" t="s">
        <v>220</v>
      </c>
      <c r="D21" s="88">
        <f>D22+D23</f>
        <v>5846</v>
      </c>
      <c r="E21" s="88">
        <f aca="true" t="shared" si="9" ref="E21:V21">E22+E23</f>
        <v>3195</v>
      </c>
      <c r="F21" s="88">
        <f t="shared" si="9"/>
        <v>2651</v>
      </c>
      <c r="G21" s="88">
        <f t="shared" si="9"/>
        <v>424</v>
      </c>
      <c r="H21" s="88">
        <f t="shared" si="9"/>
        <v>421</v>
      </c>
      <c r="I21" s="88">
        <f t="shared" si="9"/>
        <v>58</v>
      </c>
      <c r="J21" s="88">
        <f t="shared" si="9"/>
        <v>1168</v>
      </c>
      <c r="K21" s="88">
        <f t="shared" si="9"/>
        <v>518</v>
      </c>
      <c r="L21" s="89">
        <f t="shared" si="9"/>
        <v>62</v>
      </c>
      <c r="M21" s="90">
        <f t="shared" si="9"/>
        <v>5055</v>
      </c>
      <c r="N21" s="88">
        <f t="shared" si="9"/>
        <v>3195</v>
      </c>
      <c r="O21" s="88">
        <f t="shared" si="9"/>
        <v>1860</v>
      </c>
      <c r="P21" s="88">
        <f t="shared" si="9"/>
        <v>137</v>
      </c>
      <c r="Q21" s="88">
        <f t="shared" si="9"/>
        <v>50</v>
      </c>
      <c r="R21" s="88">
        <f t="shared" si="9"/>
        <v>1004</v>
      </c>
      <c r="S21" s="88">
        <f t="shared" si="9"/>
        <v>120</v>
      </c>
      <c r="T21" s="88">
        <f t="shared" si="9"/>
        <v>505</v>
      </c>
      <c r="U21" s="88">
        <v>44</v>
      </c>
      <c r="V21" s="95">
        <f t="shared" si="9"/>
        <v>-791</v>
      </c>
      <c r="W21" s="91"/>
      <c r="X21" s="117"/>
      <c r="Y21" s="215"/>
    </row>
    <row r="22" spans="1:25" ht="18" customHeight="1">
      <c r="A22" s="749"/>
      <c r="B22" s="731"/>
      <c r="C22" s="96" t="s">
        <v>446</v>
      </c>
      <c r="D22" s="88">
        <v>5306</v>
      </c>
      <c r="E22" s="88">
        <v>3048</v>
      </c>
      <c r="F22" s="88">
        <f t="shared" si="6"/>
        <v>2258</v>
      </c>
      <c r="G22" s="88">
        <v>331</v>
      </c>
      <c r="H22" s="88">
        <v>351</v>
      </c>
      <c r="I22" s="88">
        <v>31</v>
      </c>
      <c r="J22" s="88">
        <v>1034</v>
      </c>
      <c r="K22" s="88">
        <v>472</v>
      </c>
      <c r="L22" s="89">
        <v>39</v>
      </c>
      <c r="M22" s="90">
        <v>4849</v>
      </c>
      <c r="N22" s="88">
        <v>3048</v>
      </c>
      <c r="O22" s="88">
        <f>SUM(P22:U22)</f>
        <v>1801</v>
      </c>
      <c r="P22" s="88">
        <v>135</v>
      </c>
      <c r="Q22" s="88">
        <v>47</v>
      </c>
      <c r="R22" s="88">
        <v>957</v>
      </c>
      <c r="S22" s="88">
        <v>117</v>
      </c>
      <c r="T22" s="88">
        <v>501</v>
      </c>
      <c r="U22" s="88">
        <v>44</v>
      </c>
      <c r="V22" s="95">
        <f t="shared" si="2"/>
        <v>-457</v>
      </c>
      <c r="W22" s="91"/>
      <c r="X22" s="117"/>
      <c r="Y22" s="215"/>
    </row>
    <row r="23" spans="1:25" ht="18" customHeight="1">
      <c r="A23" s="750"/>
      <c r="B23" s="731"/>
      <c r="C23" s="291" t="s">
        <v>447</v>
      </c>
      <c r="D23" s="292">
        <v>540</v>
      </c>
      <c r="E23" s="292">
        <v>147</v>
      </c>
      <c r="F23" s="292">
        <f t="shared" si="6"/>
        <v>393</v>
      </c>
      <c r="G23" s="292">
        <v>93</v>
      </c>
      <c r="H23" s="292">
        <v>70</v>
      </c>
      <c r="I23" s="292">
        <v>27</v>
      </c>
      <c r="J23" s="292">
        <v>134</v>
      </c>
      <c r="K23" s="292">
        <v>46</v>
      </c>
      <c r="L23" s="293">
        <v>23</v>
      </c>
      <c r="M23" s="294">
        <v>206</v>
      </c>
      <c r="N23" s="292">
        <v>147</v>
      </c>
      <c r="O23" s="292">
        <f>SUM(P23:U23)</f>
        <v>59</v>
      </c>
      <c r="P23" s="292">
        <v>2</v>
      </c>
      <c r="Q23" s="292">
        <v>3</v>
      </c>
      <c r="R23" s="292">
        <v>47</v>
      </c>
      <c r="S23" s="292">
        <v>3</v>
      </c>
      <c r="T23" s="292">
        <v>4</v>
      </c>
      <c r="U23" s="295" t="s">
        <v>448</v>
      </c>
      <c r="V23" s="296">
        <f t="shared" si="2"/>
        <v>-334</v>
      </c>
      <c r="W23" s="91"/>
      <c r="X23" s="117"/>
      <c r="Y23" s="215"/>
    </row>
    <row r="24" spans="1:25" ht="18" customHeight="1">
      <c r="A24" s="732" t="s">
        <v>597</v>
      </c>
      <c r="B24" s="730" t="s">
        <v>394</v>
      </c>
      <c r="C24" s="314" t="s">
        <v>220</v>
      </c>
      <c r="D24" s="311">
        <f>D25+D26</f>
        <v>55123</v>
      </c>
      <c r="E24" s="311">
        <f aca="true" t="shared" si="10" ref="E24:V24">E25+E26</f>
        <v>38094</v>
      </c>
      <c r="F24" s="311">
        <f t="shared" si="10"/>
        <v>16139</v>
      </c>
      <c r="G24" s="311">
        <f t="shared" si="10"/>
        <v>9084</v>
      </c>
      <c r="H24" s="311">
        <f t="shared" si="10"/>
        <v>1541</v>
      </c>
      <c r="I24" s="311">
        <f t="shared" si="10"/>
        <v>1537</v>
      </c>
      <c r="J24" s="311"/>
      <c r="K24" s="311">
        <f t="shared" si="10"/>
        <v>2980</v>
      </c>
      <c r="L24" s="312">
        <f t="shared" si="10"/>
        <v>997</v>
      </c>
      <c r="M24" s="313">
        <f t="shared" si="10"/>
        <v>52763</v>
      </c>
      <c r="N24" s="311">
        <f t="shared" si="10"/>
        <v>38094</v>
      </c>
      <c r="O24" s="311">
        <f t="shared" si="10"/>
        <v>13779</v>
      </c>
      <c r="P24" s="311">
        <f t="shared" si="10"/>
        <v>6628</v>
      </c>
      <c r="Q24" s="311">
        <f t="shared" si="10"/>
        <v>2579</v>
      </c>
      <c r="R24" s="311"/>
      <c r="S24" s="311">
        <f t="shared" si="10"/>
        <v>506</v>
      </c>
      <c r="T24" s="311">
        <f t="shared" si="10"/>
        <v>3605</v>
      </c>
      <c r="U24" s="311">
        <v>461</v>
      </c>
      <c r="V24" s="372">
        <f t="shared" si="10"/>
        <v>-2360</v>
      </c>
      <c r="W24" s="91"/>
      <c r="X24" s="117"/>
      <c r="Y24" s="215"/>
    </row>
    <row r="25" spans="1:25" ht="18" customHeight="1">
      <c r="A25" s="733"/>
      <c r="B25" s="731"/>
      <c r="C25" s="315" t="s">
        <v>446</v>
      </c>
      <c r="D25" s="88">
        <v>50561</v>
      </c>
      <c r="E25" s="88">
        <v>36020</v>
      </c>
      <c r="F25" s="88">
        <f>SUM(G25:L25)</f>
        <v>13733</v>
      </c>
      <c r="G25" s="88">
        <v>7901</v>
      </c>
      <c r="H25" s="88">
        <v>1254</v>
      </c>
      <c r="I25" s="88">
        <v>1218</v>
      </c>
      <c r="J25" s="88"/>
      <c r="K25" s="88">
        <v>2651</v>
      </c>
      <c r="L25" s="89">
        <v>709</v>
      </c>
      <c r="M25" s="90">
        <v>49546</v>
      </c>
      <c r="N25" s="88">
        <v>36020</v>
      </c>
      <c r="O25" s="88">
        <f>SUM(P25:U25)</f>
        <v>12718</v>
      </c>
      <c r="P25" s="88">
        <v>6337</v>
      </c>
      <c r="Q25" s="88">
        <v>1979</v>
      </c>
      <c r="R25" s="88"/>
      <c r="S25" s="88">
        <v>458</v>
      </c>
      <c r="T25" s="88">
        <v>3483</v>
      </c>
      <c r="U25" s="88">
        <v>461</v>
      </c>
      <c r="V25" s="95">
        <f>M25-D25</f>
        <v>-1015</v>
      </c>
      <c r="W25" s="91"/>
      <c r="X25" s="117"/>
      <c r="Y25" s="215"/>
    </row>
    <row r="26" spans="1:25" ht="18" customHeight="1">
      <c r="A26" s="734"/>
      <c r="B26" s="731"/>
      <c r="C26" s="316" t="s">
        <v>447</v>
      </c>
      <c r="D26" s="292">
        <v>4562</v>
      </c>
      <c r="E26" s="292">
        <v>2074</v>
      </c>
      <c r="F26" s="292">
        <f>SUM(G26:L26)</f>
        <v>2406</v>
      </c>
      <c r="G26" s="292">
        <v>1183</v>
      </c>
      <c r="H26" s="292">
        <v>287</v>
      </c>
      <c r="I26" s="292">
        <v>319</v>
      </c>
      <c r="J26" s="292"/>
      <c r="K26" s="292">
        <v>329</v>
      </c>
      <c r="L26" s="293">
        <v>288</v>
      </c>
      <c r="M26" s="294">
        <v>3217</v>
      </c>
      <c r="N26" s="292">
        <v>2074</v>
      </c>
      <c r="O26" s="292">
        <f>SUM(P26:U26)</f>
        <v>1061</v>
      </c>
      <c r="P26" s="292">
        <v>291</v>
      </c>
      <c r="Q26" s="292">
        <v>600</v>
      </c>
      <c r="R26" s="292"/>
      <c r="S26" s="292">
        <v>48</v>
      </c>
      <c r="T26" s="292">
        <v>122</v>
      </c>
      <c r="U26" s="295" t="s">
        <v>448</v>
      </c>
      <c r="V26" s="296">
        <f>M26-D26</f>
        <v>-1345</v>
      </c>
      <c r="W26" s="91"/>
      <c r="X26" s="117"/>
      <c r="Y26" s="215"/>
    </row>
    <row r="27" ht="12">
      <c r="A27" s="576" t="s">
        <v>244</v>
      </c>
    </row>
    <row r="28" spans="1:5" ht="12">
      <c r="A28" s="747" t="s">
        <v>737</v>
      </c>
      <c r="B28" s="747"/>
      <c r="C28" s="747"/>
      <c r="D28" s="747"/>
      <c r="E28" s="747"/>
    </row>
    <row r="55" ht="12">
      <c r="Q55" s="132"/>
    </row>
  </sheetData>
  <sheetProtection/>
  <mergeCells count="27">
    <mergeCell ref="X13:Y13"/>
    <mergeCell ref="X7:Y7"/>
    <mergeCell ref="B9:B11"/>
    <mergeCell ref="A6:A11"/>
    <mergeCell ref="B6:B8"/>
    <mergeCell ref="M1:V1"/>
    <mergeCell ref="C1:L1"/>
    <mergeCell ref="N4:N5"/>
    <mergeCell ref="V3:V5"/>
    <mergeCell ref="O4:U4"/>
    <mergeCell ref="A2:C2"/>
    <mergeCell ref="D3:L3"/>
    <mergeCell ref="D4:D5"/>
    <mergeCell ref="M3:U3"/>
    <mergeCell ref="E4:E5"/>
    <mergeCell ref="A28:E28"/>
    <mergeCell ref="A12:A17"/>
    <mergeCell ref="B18:B20"/>
    <mergeCell ref="B21:B23"/>
    <mergeCell ref="A18:A23"/>
    <mergeCell ref="B12:B14"/>
    <mergeCell ref="A24:A26"/>
    <mergeCell ref="B24:B26"/>
    <mergeCell ref="B15:B17"/>
    <mergeCell ref="F4:L4"/>
    <mergeCell ref="M4:M5"/>
    <mergeCell ref="A3:C5"/>
  </mergeCells>
  <printOptions/>
  <pageMargins left="0.75" right="0.75" top="0.77" bottom="0.77" header="0.512" footer="0.512"/>
  <pageSetup horizontalDpi="600" verticalDpi="600" orientation="portrait" paperSize="9" scale="87" r:id="rId1"/>
  <colBreaks count="2" manualBreakCount="2">
    <brk id="12" max="27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真友美 </cp:lastModifiedBy>
  <cp:lastPrinted>2013-03-01T02:35:39Z</cp:lastPrinted>
  <dcterms:created xsi:type="dcterms:W3CDTF">1997-01-08T22:48:59Z</dcterms:created>
  <dcterms:modified xsi:type="dcterms:W3CDTF">2013-03-12T02:13:10Z</dcterms:modified>
  <cp:category/>
  <cp:version/>
  <cp:contentType/>
  <cp:contentStatus/>
</cp:coreProperties>
</file>