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tabRatio="603" activeTab="0"/>
  </bookViews>
  <sheets>
    <sheet name="2-1" sheetId="1" r:id="rId1"/>
    <sheet name="2-2" sheetId="2" r:id="rId2"/>
    <sheet name="2-3" sheetId="3" r:id="rId3"/>
    <sheet name="2-4" sheetId="4" r:id="rId4"/>
    <sheet name="2-5" sheetId="5" r:id="rId5"/>
    <sheet name="2-6" sheetId="6" r:id="rId6"/>
    <sheet name="2-7" sheetId="7" r:id="rId7"/>
    <sheet name="2-8" sheetId="8" r:id="rId8"/>
    <sheet name="2-9" sheetId="9" r:id="rId9"/>
    <sheet name="2-10" sheetId="10" r:id="rId10"/>
    <sheet name="2-11" sheetId="11" r:id="rId11"/>
    <sheet name="2-12" sheetId="12" r:id="rId12"/>
    <sheet name="2-13" sheetId="13" r:id="rId13"/>
    <sheet name="2-14" sheetId="14" r:id="rId14"/>
    <sheet name="2-15" sheetId="15" r:id="rId15"/>
  </sheets>
  <definedNames>
    <definedName name="_xlnm.Print_Area" localSheetId="0">'2-1'!$A$1:$N$51</definedName>
  </definedNames>
  <calcPr fullCalcOnLoad="1"/>
</workbook>
</file>

<file path=xl/sharedStrings.xml><?xml version="1.0" encoding="utf-8"?>
<sst xmlns="http://schemas.openxmlformats.org/spreadsheetml/2006/main" count="1022" uniqueCount="623">
  <si>
    <t>男</t>
  </si>
  <si>
    <t>女</t>
  </si>
  <si>
    <t>人口増加数</t>
  </si>
  <si>
    <t>年次</t>
  </si>
  <si>
    <t>世帯数</t>
  </si>
  <si>
    <t>人口</t>
  </si>
  <si>
    <t>社会増減</t>
  </si>
  <si>
    <t>婚姻</t>
  </si>
  <si>
    <t>離婚</t>
  </si>
  <si>
    <t>死産</t>
  </si>
  <si>
    <t>出生</t>
  </si>
  <si>
    <t>死亡</t>
  </si>
  <si>
    <t>差</t>
  </si>
  <si>
    <t>転入</t>
  </si>
  <si>
    <t>転出</t>
  </si>
  <si>
    <t>実数</t>
  </si>
  <si>
    <t>増減</t>
  </si>
  <si>
    <t>増加率</t>
  </si>
  <si>
    <t>率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</si>
  <si>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</si>
  <si>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</si>
  <si>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</si>
  <si>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</si>
  <si>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</si>
  <si>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</si>
  <si>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</si>
  <si>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</si>
  <si>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</si>
  <si>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減</t>
  </si>
  <si>
    <t>年次</t>
  </si>
  <si>
    <t>総人口</t>
  </si>
  <si>
    <t>総面積</t>
  </si>
  <si>
    <t>人口密度</t>
  </si>
  <si>
    <t>人口集中
地区人口</t>
  </si>
  <si>
    <t>総人口に
対する割合</t>
  </si>
  <si>
    <t>人口集中
地区面積</t>
  </si>
  <si>
    <t>総面積に
対する割合</t>
  </si>
  <si>
    <t>（各年10月1日現在）</t>
  </si>
  <si>
    <t>資料：国勢調査</t>
  </si>
  <si>
    <t>昼間人口
①</t>
  </si>
  <si>
    <t>流出人口状況</t>
  </si>
  <si>
    <t>昼間人口比率
①／②</t>
  </si>
  <si>
    <t>増減（△）</t>
  </si>
  <si>
    <t>流入人口</t>
  </si>
  <si>
    <t>流出人口</t>
  </si>
  <si>
    <t>資料：国勢調査</t>
  </si>
  <si>
    <t>（各年10月1日現在）</t>
  </si>
  <si>
    <t>面積</t>
  </si>
  <si>
    <t>世帯数</t>
  </si>
  <si>
    <t>人口</t>
  </si>
  <si>
    <t>計</t>
  </si>
  <si>
    <t>男</t>
  </si>
  <si>
    <t>女</t>
  </si>
  <si>
    <t>人口増加率
（％）</t>
  </si>
  <si>
    <t>1世帯当りの
人口（人）</t>
  </si>
  <si>
    <t>女100人に
つき男</t>
  </si>
  <si>
    <t>大正9年</t>
  </si>
  <si>
    <t>14年</t>
  </si>
  <si>
    <t>昭和5年</t>
  </si>
  <si>
    <t>10年</t>
  </si>
  <si>
    <t>15年</t>
  </si>
  <si>
    <t>22年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</si>
  <si>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</si>
  <si>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</si>
  <si>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</si>
  <si>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</si>
  <si>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</si>
  <si>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</si>
  <si>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</si>
  <si>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</si>
  <si>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46年</t>
  </si>
  <si>
    <t>47年</t>
  </si>
  <si>
    <t>48年</t>
  </si>
  <si>
    <t>49年</t>
  </si>
  <si>
    <t>51年</t>
  </si>
  <si>
    <t>52年</t>
  </si>
  <si>
    <t>53年</t>
  </si>
  <si>
    <t>54年</t>
  </si>
  <si>
    <t>56年</t>
  </si>
  <si>
    <t>57年</t>
  </si>
  <si>
    <t>58年</t>
  </si>
  <si>
    <t>59年</t>
  </si>
  <si>
    <t>61年</t>
  </si>
  <si>
    <t>62年</t>
  </si>
  <si>
    <t>63年</t>
  </si>
  <si>
    <t>平成元年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</si>
  <si>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</si>
  <si>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</si>
  <si>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</si>
  <si>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</si>
  <si>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</si>
  <si>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</si>
  <si>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</si>
  <si>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</si>
  <si>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</si>
  <si>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</si>
  <si>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</si>
  <si>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※</t>
  </si>
  <si>
    <t>昭和40年以前において現行の市域による数値とした。</t>
  </si>
  <si>
    <t>（各年10月1日現在）</t>
  </si>
  <si>
    <t>本庁</t>
  </si>
  <si>
    <t>府所町</t>
  </si>
  <si>
    <t>樅山町</t>
  </si>
  <si>
    <t>緑町2丁目</t>
  </si>
  <si>
    <t>府中町</t>
  </si>
  <si>
    <t>塩山町</t>
  </si>
  <si>
    <t>緑町3丁目</t>
  </si>
  <si>
    <t>府所本町</t>
  </si>
  <si>
    <t>奈佐原町</t>
  </si>
  <si>
    <t>茂呂（2）</t>
  </si>
  <si>
    <t>泉町</t>
  </si>
  <si>
    <t>西鹿沼町</t>
  </si>
  <si>
    <t>日光奈良部町</t>
  </si>
  <si>
    <t>流通センター</t>
  </si>
  <si>
    <t>睦町</t>
  </si>
  <si>
    <t>日吉町</t>
  </si>
  <si>
    <t>下奈良部町</t>
  </si>
  <si>
    <t>松原1丁目</t>
  </si>
  <si>
    <t>戸張町</t>
  </si>
  <si>
    <t>花岡町</t>
  </si>
  <si>
    <t>上奈良部町</t>
  </si>
  <si>
    <t>松原2丁目</t>
  </si>
  <si>
    <t>坂田山1丁目</t>
  </si>
  <si>
    <t>みなみ町</t>
  </si>
  <si>
    <t>松原3丁目</t>
  </si>
  <si>
    <t>上材木町</t>
  </si>
  <si>
    <t>坂田山2丁目</t>
  </si>
  <si>
    <t>板荷地区</t>
  </si>
  <si>
    <t>松原4丁目</t>
  </si>
  <si>
    <t>天神町</t>
  </si>
  <si>
    <t>坂田山3丁目</t>
  </si>
  <si>
    <t>板荷</t>
  </si>
  <si>
    <t>南摩地区</t>
  </si>
  <si>
    <t>久保町</t>
  </si>
  <si>
    <t>坂田山4丁目</t>
  </si>
  <si>
    <t>西大芦地区</t>
  </si>
  <si>
    <t>佐目町</t>
  </si>
  <si>
    <t>銀座1丁目</t>
  </si>
  <si>
    <t>菊沢地区</t>
  </si>
  <si>
    <t>下大久保</t>
  </si>
  <si>
    <t>油田町</t>
  </si>
  <si>
    <t>銀座2丁目</t>
  </si>
  <si>
    <t>玉田町</t>
  </si>
  <si>
    <t>上大久保</t>
  </si>
  <si>
    <t>下南摩町</t>
  </si>
  <si>
    <t>今宮町</t>
  </si>
  <si>
    <t>見野</t>
  </si>
  <si>
    <t>草久</t>
  </si>
  <si>
    <t>西沢町</t>
  </si>
  <si>
    <t>仲町</t>
  </si>
  <si>
    <t>下遠部</t>
  </si>
  <si>
    <t>加蘇地区</t>
  </si>
  <si>
    <t>上南摩町</t>
  </si>
  <si>
    <t>麻苧町</t>
  </si>
  <si>
    <t>富岡</t>
  </si>
  <si>
    <t>野尻</t>
  </si>
  <si>
    <t>旭が丘</t>
  </si>
  <si>
    <t>石橋町</t>
  </si>
  <si>
    <t>武子</t>
  </si>
  <si>
    <t>加園</t>
  </si>
  <si>
    <t>南押原地区</t>
  </si>
  <si>
    <t>下材木町</t>
  </si>
  <si>
    <t>下武子町</t>
  </si>
  <si>
    <t>下久我</t>
  </si>
  <si>
    <t>楡木町</t>
  </si>
  <si>
    <t>寺町</t>
  </si>
  <si>
    <t>古賀志町</t>
  </si>
  <si>
    <t>上久我</t>
  </si>
  <si>
    <t>磯町</t>
  </si>
  <si>
    <t>蓬莱町</t>
  </si>
  <si>
    <t>高谷</t>
  </si>
  <si>
    <t>北犬飼地区</t>
  </si>
  <si>
    <t>野沢町</t>
  </si>
  <si>
    <t>三幸町</t>
  </si>
  <si>
    <t>仁神堂町</t>
  </si>
  <si>
    <t>上石川</t>
  </si>
  <si>
    <t>亀和田町</t>
  </si>
  <si>
    <t>鳥居跡町</t>
  </si>
  <si>
    <t>栃窪</t>
  </si>
  <si>
    <t>北赤塚町</t>
  </si>
  <si>
    <t>万町</t>
  </si>
  <si>
    <t>千渡</t>
  </si>
  <si>
    <t>白桑田</t>
  </si>
  <si>
    <t>藤江町</t>
  </si>
  <si>
    <t>文化橋町</t>
  </si>
  <si>
    <t>東大芦地区</t>
  </si>
  <si>
    <t>深津</t>
  </si>
  <si>
    <t>南上野町</t>
  </si>
  <si>
    <t>朝日町</t>
  </si>
  <si>
    <t>酒野谷</t>
  </si>
  <si>
    <t>下石川</t>
  </si>
  <si>
    <t>大和田町</t>
  </si>
  <si>
    <t>上田町</t>
  </si>
  <si>
    <t>下日向</t>
  </si>
  <si>
    <t>池ノ森</t>
  </si>
  <si>
    <t>合計</t>
  </si>
  <si>
    <t>末広町</t>
  </si>
  <si>
    <t>上日向</t>
  </si>
  <si>
    <t>さつき町</t>
  </si>
  <si>
    <t>東末広町</t>
  </si>
  <si>
    <t>深岩</t>
  </si>
  <si>
    <t>晃望台</t>
  </si>
  <si>
    <t>中田町</t>
  </si>
  <si>
    <t>笹原田</t>
  </si>
  <si>
    <t>東町1丁目</t>
  </si>
  <si>
    <t>下横町</t>
  </si>
  <si>
    <t>下沢</t>
  </si>
  <si>
    <t>東町2丁目</t>
  </si>
  <si>
    <t>下田町1丁目</t>
  </si>
  <si>
    <t>引田</t>
  </si>
  <si>
    <t>東町3丁目</t>
  </si>
  <si>
    <t>下田町2丁目</t>
  </si>
  <si>
    <t>北押原地区</t>
  </si>
  <si>
    <t>幸町1丁目</t>
  </si>
  <si>
    <t>貝島町</t>
  </si>
  <si>
    <t>村井町</t>
  </si>
  <si>
    <t>幸町2丁目</t>
  </si>
  <si>
    <t>上野町</t>
  </si>
  <si>
    <t>上殿町</t>
  </si>
  <si>
    <t>緑町1丁目</t>
  </si>
  <si>
    <t>総数</t>
  </si>
  <si>
    <t>区分</t>
  </si>
  <si>
    <t>A</t>
  </si>
  <si>
    <t>B</t>
  </si>
  <si>
    <t>C</t>
  </si>
  <si>
    <t>D</t>
  </si>
  <si>
    <t>E</t>
  </si>
  <si>
    <t>F</t>
  </si>
  <si>
    <t>G</t>
  </si>
  <si>
    <t>H</t>
  </si>
  <si>
    <t>J</t>
  </si>
  <si>
    <t>専門的・技術
的職業従事者</t>
  </si>
  <si>
    <t>管理的
職業従事者</t>
  </si>
  <si>
    <t>事務
従事者</t>
  </si>
  <si>
    <t>販売
従事者</t>
  </si>
  <si>
    <t>サービス職業
従事者</t>
  </si>
  <si>
    <t>保安職業
従事者</t>
  </si>
  <si>
    <t>農林漁業
作業者</t>
  </si>
  <si>
    <t>運輸・通信
従事者</t>
  </si>
  <si>
    <t>I</t>
  </si>
  <si>
    <t>分類不能
の職業</t>
  </si>
  <si>
    <t>（各年10月1日現在）</t>
  </si>
  <si>
    <t>資料：国勢調査</t>
  </si>
  <si>
    <t>技能工、採掘・
製造・建設・作業者
及び労務作業者</t>
  </si>
  <si>
    <t>その他
県内</t>
  </si>
  <si>
    <t>就業者</t>
  </si>
  <si>
    <t>通学者</t>
  </si>
  <si>
    <t>60年</t>
  </si>
  <si>
    <t>平成2年</t>
  </si>
  <si>
    <t>7年</t>
  </si>
  <si>
    <t>（単位：人）</t>
  </si>
  <si>
    <t>（各年10月1日現在）</t>
  </si>
  <si>
    <t>流入人口（15歳以上）　―国勢調査―</t>
  </si>
  <si>
    <t>千手町</t>
  </si>
  <si>
    <t>第2次産業</t>
  </si>
  <si>
    <t>第3次産業</t>
  </si>
  <si>
    <t>　―　　国　　勢　　調　　査　　―</t>
  </si>
  <si>
    <t>区分</t>
  </si>
  <si>
    <t>県</t>
  </si>
  <si>
    <t>国</t>
  </si>
  <si>
    <t>市</t>
  </si>
  <si>
    <t>人口増加率（対前回％）</t>
  </si>
  <si>
    <t>性比（％）</t>
  </si>
  <si>
    <t>年齢構成指数</t>
  </si>
  <si>
    <t>年少人口指数</t>
  </si>
  <si>
    <t>老年人口指数</t>
  </si>
  <si>
    <t>従属人口指数</t>
  </si>
  <si>
    <t>老年化指数</t>
  </si>
  <si>
    <t>労働力率計（％）</t>
  </si>
  <si>
    <t>失業率</t>
  </si>
  <si>
    <t>産業3区分割合（％）</t>
  </si>
  <si>
    <t>第1次産業</t>
  </si>
  <si>
    <t>職業4区分割合（％）</t>
  </si>
  <si>
    <t>農林漁業関係</t>
  </si>
  <si>
    <t>生産・運輸関係</t>
  </si>
  <si>
    <t>販売・サービス関係</t>
  </si>
  <si>
    <t>事務・管理関係</t>
  </si>
  <si>
    <t>従業上の地位別割合（％）</t>
  </si>
  <si>
    <t>雇用者</t>
  </si>
  <si>
    <t>家族従業者</t>
  </si>
  <si>
    <t>2-8　　　就業・通学による流出・</t>
  </si>
  <si>
    <t>5～9</t>
  </si>
  <si>
    <t>10～14</t>
  </si>
  <si>
    <t>15～19</t>
  </si>
  <si>
    <t>20～24</t>
  </si>
  <si>
    <t>25～29</t>
  </si>
  <si>
    <t>35～39</t>
  </si>
  <si>
    <t>40～44</t>
  </si>
  <si>
    <t>45～49</t>
  </si>
  <si>
    <t>50～54</t>
  </si>
  <si>
    <t>55～59</t>
  </si>
  <si>
    <t>65～69</t>
  </si>
  <si>
    <t>70～74</t>
  </si>
  <si>
    <t>75～79</t>
  </si>
  <si>
    <t>80～84</t>
  </si>
  <si>
    <t>85以上</t>
  </si>
  <si>
    <t>年齢</t>
  </si>
  <si>
    <t>総数</t>
  </si>
  <si>
    <t>男</t>
  </si>
  <si>
    <t>女</t>
  </si>
  <si>
    <t>0～4歳</t>
  </si>
  <si>
    <t>0～4</t>
  </si>
  <si>
    <t>30～34</t>
  </si>
  <si>
    <t>60～64</t>
  </si>
  <si>
    <t>0～14</t>
  </si>
  <si>
    <t>15～64</t>
  </si>
  <si>
    <t>65以上</t>
  </si>
  <si>
    <t>60～64歳</t>
  </si>
  <si>
    <t>平均年齢</t>
  </si>
  <si>
    <t>性比</t>
  </si>
  <si>
    <t>30～34歳</t>
  </si>
  <si>
    <t>年齢不詳</t>
  </si>
  <si>
    <t>　男　　女　　別　　人　　口　　　―　国　　勢　　調　　査　―</t>
  </si>
  <si>
    <t>85～89</t>
  </si>
  <si>
    <t>90～94</t>
  </si>
  <si>
    <t>65～74</t>
  </si>
  <si>
    <t>75以上</t>
  </si>
  <si>
    <t>95～99</t>
  </si>
  <si>
    <t>100～</t>
  </si>
  <si>
    <t>資料：国勢調査</t>
  </si>
  <si>
    <t>　　　　（　）内は年齢3区分別人口構成比（％）</t>
  </si>
  <si>
    <t>2-14　　　年　　齢　　（　各　　歳　）　</t>
  </si>
  <si>
    <t>常住人口
（夜間人口）
②</t>
  </si>
  <si>
    <t>人口の指数
大正9年＝100</t>
  </si>
  <si>
    <t>市</t>
  </si>
  <si>
    <t>県</t>
  </si>
  <si>
    <t>国</t>
  </si>
  <si>
    <t>平成7年</t>
  </si>
  <si>
    <t>平成12年</t>
  </si>
  <si>
    <t>平成2年</t>
  </si>
  <si>
    <t>人     口     密     度     （     人     ／     ｋ㎡     ）</t>
  </si>
  <si>
    <t>昭和50年</t>
  </si>
  <si>
    <t>13年</t>
  </si>
  <si>
    <t>（注） ※印は国勢調査、他は推計人口。</t>
  </si>
  <si>
    <t>世帯密度
（世帯／ｋ㎡）</t>
  </si>
  <si>
    <t>人口密度
（人／ｋ㎡）</t>
  </si>
  <si>
    <t>（平成12年10月1日現在）</t>
  </si>
  <si>
    <t>自営業主</t>
  </si>
  <si>
    <t>2-6　産業（大分類）・従業上の地位（7区分）</t>
  </si>
  <si>
    <t>男女別15歳以上就業者数―国勢調査―</t>
  </si>
  <si>
    <t>（平成12年10月1日現在）</t>
  </si>
  <si>
    <t>産業別</t>
  </si>
  <si>
    <t>雇用者</t>
  </si>
  <si>
    <t>役員</t>
  </si>
  <si>
    <t>雇人の
ある
業主</t>
  </si>
  <si>
    <t>雇人の
ない
業主</t>
  </si>
  <si>
    <t>家族
従業者</t>
  </si>
  <si>
    <t>家庭
内職者</t>
  </si>
  <si>
    <t>常雇</t>
  </si>
  <si>
    <t>臨時雇</t>
  </si>
  <si>
    <t>Ａ</t>
  </si>
  <si>
    <t>農業</t>
  </si>
  <si>
    <t>-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</si>
  <si>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</si>
  <si>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</si>
  <si>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</si>
  <si>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</si>
  <si>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</si>
  <si>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</si>
  <si>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</si>
  <si>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</si>
  <si>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</si>
  <si>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</si>
  <si>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</si>
  <si>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電気・ガス・
熱供給・水道業</t>
  </si>
  <si>
    <t>Ｈ</t>
  </si>
  <si>
    <t>運輸・通信業</t>
  </si>
  <si>
    <t>Ｉ</t>
  </si>
  <si>
    <t>卸売・小売業，
飲食店</t>
  </si>
  <si>
    <t>Ｊ</t>
  </si>
  <si>
    <t>金融・保険業</t>
  </si>
  <si>
    <t>Ｋ</t>
  </si>
  <si>
    <t>不動産業</t>
  </si>
  <si>
    <t>Ｌ</t>
  </si>
  <si>
    <t>サービス業</t>
  </si>
  <si>
    <t>Ｍ</t>
  </si>
  <si>
    <t>公務（他に分類
されないもの）</t>
  </si>
  <si>
    <t>Ｎ</t>
  </si>
  <si>
    <t>分類不能の産業</t>
  </si>
  <si>
    <t>資料：平成12年国勢調査</t>
  </si>
  <si>
    <t>区分</t>
  </si>
  <si>
    <t>鹿沼市に常住する就業者・通学者</t>
  </si>
  <si>
    <t>鹿沼市で従業・通学する者</t>
  </si>
  <si>
    <t>鹿沼市に
常住</t>
  </si>
  <si>
    <t>自市
（鹿沼市）
で従業・
通学</t>
  </si>
  <si>
    <t>他市区町村で従業・通学（流出人口）</t>
  </si>
  <si>
    <t>鹿沼市で
従業・通学</t>
  </si>
  <si>
    <t>自市
（鹿沼市）
に常住</t>
  </si>
  <si>
    <t>他市区町村に常住（流入人口）</t>
  </si>
  <si>
    <t>総数</t>
  </si>
  <si>
    <t>宇都宮市</t>
  </si>
  <si>
    <t>栃木市</t>
  </si>
  <si>
    <t>今市市</t>
  </si>
  <si>
    <t>粟野町</t>
  </si>
  <si>
    <t>他県</t>
  </si>
  <si>
    <t>総数</t>
  </si>
  <si>
    <t>宇都宮市</t>
  </si>
  <si>
    <t>今市市</t>
  </si>
  <si>
    <t>粟野町</t>
  </si>
  <si>
    <t>西方町</t>
  </si>
  <si>
    <t>就業者</t>
  </si>
  <si>
    <t>通学者</t>
  </si>
  <si>
    <t>その他
県内</t>
  </si>
  <si>
    <t>地区別</t>
  </si>
  <si>
    <t>※総数</t>
  </si>
  <si>
    <t>Ａ農業
Ｂ林業
Ｃ漁業</t>
  </si>
  <si>
    <t>Ｄ鉱     業
Ｅ建設業
Ｆ製造業</t>
  </si>
  <si>
    <t>Ｇ
Ｈ
Ｉ
Ｊ
Ｋ
Ｌ
Ｍ</t>
  </si>
  <si>
    <t>電気・ガス等
運輸・通信業
卸・小売，飲食
金融・保険業
不動産業
サービス業
公務</t>
  </si>
  <si>
    <t xml:space="preserve">第1次産業
（％）
Ａ・Ｂ・Ｃ
</t>
  </si>
  <si>
    <t xml:space="preserve">第2次産業
（％）
Ｄ・Ｅ・Ｆ
</t>
  </si>
  <si>
    <t>第3次産業
（％）
Ｇ・Ｈ・Ｉ・Ｊ・Ｋ・Ｌ・Ｍ</t>
  </si>
  <si>
    <t>鹿沼市合計</t>
  </si>
  <si>
    <t>鹿沼地区</t>
  </si>
  <si>
    <t>※「分類不能の産業」含む</t>
  </si>
  <si>
    <t>2-12　　　産業（大分類）地区別・産業別就業者の割合</t>
  </si>
  <si>
    <t>2-3　　　人　　口　　指　　標　</t>
  </si>
  <si>
    <t>2-4　　　人口集中地区（DIDs）の面積と人口の推移―国勢調査―</t>
  </si>
  <si>
    <t>2-5　　　昼　間　人　口　　―　国　勢　調　査　―</t>
  </si>
  <si>
    <t>2-1　　　人　　口　　及　　び　　</t>
  </si>
  <si>
    <t>　　世　　帯　　数　　の　　推　　移</t>
  </si>
  <si>
    <t>14年</t>
  </si>
  <si>
    <t>16歳未満</t>
  </si>
  <si>
    <t>総数</t>
  </si>
  <si>
    <t>中国</t>
  </si>
  <si>
    <t>韓国</t>
  </si>
  <si>
    <t>朝鮮</t>
  </si>
  <si>
    <t>英国</t>
  </si>
  <si>
    <t>米国</t>
  </si>
  <si>
    <t>無国籍</t>
  </si>
  <si>
    <t>資料：市民生活部調</t>
  </si>
  <si>
    <t>16歳以上</t>
  </si>
  <si>
    <t>男</t>
  </si>
  <si>
    <t>女</t>
  </si>
  <si>
    <t>　男　　女　　別　　人　　口</t>
  </si>
  <si>
    <t>30～34歳</t>
  </si>
  <si>
    <t>60～64歳</t>
  </si>
  <si>
    <t>0～4</t>
  </si>
  <si>
    <t>25～29</t>
  </si>
  <si>
    <t>55～59</t>
  </si>
  <si>
    <t>2-7　　　職業（大分類）別</t>
  </si>
  <si>
    <t>15歳以上就業者数―国勢調査―</t>
  </si>
  <si>
    <t>(18.2)</t>
  </si>
  <si>
    <t>（各年度末現在）</t>
  </si>
  <si>
    <t>（単位：人、％、k㎡）</t>
  </si>
  <si>
    <t>流入超過
(△=流出)</t>
  </si>
  <si>
    <t>15年</t>
  </si>
  <si>
    <t>平成12年度</t>
  </si>
  <si>
    <t>平成13年度</t>
  </si>
  <si>
    <t>平成14年度</t>
  </si>
  <si>
    <t>平成15年度</t>
  </si>
  <si>
    <t>2-2　　　町　　別　　世　　帯　　数　</t>
  </si>
  <si>
    <t>及  び  男  女  別  人  口</t>
  </si>
  <si>
    <t>町　　別　　世　　帯　　数　</t>
  </si>
  <si>
    <t>及  び 男  女  別  人  口  （つ づ き ）</t>
  </si>
  <si>
    <t>（単位：戸・人）</t>
  </si>
  <si>
    <t>町別</t>
  </si>
  <si>
    <t>面     積
(ｋ㎡）</t>
  </si>
  <si>
    <t>世帯数</t>
  </si>
  <si>
    <t>人口</t>
  </si>
  <si>
    <t>世帯密度
（世帯／ｋ㎡）</t>
  </si>
  <si>
    <t>人口密度
（人／ｋ㎡）</t>
  </si>
  <si>
    <t>総数</t>
  </si>
  <si>
    <t>男</t>
  </si>
  <si>
    <t>女</t>
  </si>
  <si>
    <t>御成橋町1丁目</t>
  </si>
  <si>
    <t>御成橋町2丁目</t>
  </si>
  <si>
    <t>西茂呂1丁目</t>
  </si>
  <si>
    <t>西茂呂2丁目</t>
  </si>
  <si>
    <t>西茂呂3丁目</t>
  </si>
  <si>
    <t>西茂呂4丁目</t>
  </si>
  <si>
    <t>千手町</t>
  </si>
  <si>
    <t>栄町1丁目</t>
  </si>
  <si>
    <t>栄町２丁目</t>
  </si>
  <si>
    <t>栄町3丁目</t>
  </si>
  <si>
    <t>茂呂</t>
  </si>
  <si>
    <t>資料：毎月人口調査</t>
  </si>
  <si>
    <t>資料：毎月人口調査 市民生活部調</t>
  </si>
  <si>
    <t>資料：国勢調査</t>
  </si>
  <si>
    <t>　　　（注）性比とは、女100人に対する男の割合をいう。</t>
  </si>
  <si>
    <t>（各年10月1日現在）</t>
  </si>
  <si>
    <t>昭　和 　55</t>
  </si>
  <si>
    <t>平　成 　2</t>
  </si>
  <si>
    <t xml:space="preserve"> 年</t>
  </si>
  <si>
    <t>　　　 出生率・死亡率は、10月1日現在の人口1,000人当たりの年間の出生（死亡）数。</t>
  </si>
  <si>
    <t>16年</t>
  </si>
  <si>
    <t>（平成16年10月1日現在）</t>
  </si>
  <si>
    <t>平成12年</t>
  </si>
  <si>
    <t>（平成16年1月～12月）</t>
  </si>
  <si>
    <t>平成16年10月1日
現在</t>
  </si>
  <si>
    <t>平成11年10月1日
現在</t>
  </si>
  <si>
    <t>　（　平　成　11　年　～　平　成　16 年　）</t>
  </si>
  <si>
    <t>（平成16年10月1日現在）</t>
  </si>
  <si>
    <t>平成16年度</t>
  </si>
  <si>
    <t>2-9　　　人　口　動　態　</t>
  </si>
  <si>
    <t>　の　推　移</t>
  </si>
  <si>
    <t>（単位：世帯・人・‰・件）</t>
  </si>
  <si>
    <t>（各年12月1日現在）</t>
  </si>
  <si>
    <t>自然増</t>
  </si>
  <si>
    <t>16年1月</t>
  </si>
  <si>
    <t>2月</t>
  </si>
  <si>
    <t>3月</t>
  </si>
  <si>
    <t>（注） 世帯数、人口の実数は、12月1日及び各月1日現在。世帯数・人口の増減は対前年・対前月の数。</t>
  </si>
  <si>
    <t>　　　 動態は年別分・月別分として扱う。年別分は、1月分（2月1日現在の数）～12月分（翌年1月1日現在の数）の計、及び月別分は、</t>
  </si>
  <si>
    <t>　　　 毎月人口調査は、国勢調査をもとにした推計人口であるため国勢調査時より、その翌年までの1年間は修正が加えられる。</t>
  </si>
  <si>
    <t>　　　 翌月1日現在の数でとらえる。</t>
  </si>
  <si>
    <t>2-10　　　地　　区　　別　　</t>
  </si>
  <si>
    <t>　　人　　口　　動　　態</t>
  </si>
  <si>
    <t>地区別</t>
  </si>
  <si>
    <t>自然動態</t>
  </si>
  <si>
    <t>社会動態</t>
  </si>
  <si>
    <t>人口増加数</t>
  </si>
  <si>
    <t>出生</t>
  </si>
  <si>
    <t>死亡</t>
  </si>
  <si>
    <t>自然増減</t>
  </si>
  <si>
    <t>転入</t>
  </si>
  <si>
    <t>転出</t>
  </si>
  <si>
    <t>社会増減</t>
  </si>
  <si>
    <t>総   数</t>
  </si>
  <si>
    <t>旧市内</t>
  </si>
  <si>
    <t>菊   沢</t>
  </si>
  <si>
    <t>東大芦</t>
  </si>
  <si>
    <t>北押原</t>
  </si>
  <si>
    <t>板   荷</t>
  </si>
  <si>
    <t>西大芦</t>
  </si>
  <si>
    <t>加   蘇</t>
  </si>
  <si>
    <t>北犬飼</t>
  </si>
  <si>
    <t>南   摩</t>
  </si>
  <si>
    <t>南押原</t>
  </si>
  <si>
    <t>2-15　　　外　国　人　登　録　国　籍　別　人　口</t>
  </si>
  <si>
    <t>アフガニスタン</t>
  </si>
  <si>
    <t>アルゼンチン</t>
  </si>
  <si>
    <t>オーストラリア</t>
  </si>
  <si>
    <t>バングラデシュ</t>
  </si>
  <si>
    <t>ボリビア</t>
  </si>
  <si>
    <t>ブラジル</t>
  </si>
  <si>
    <t>カメルーン</t>
  </si>
  <si>
    <t>カナダ</t>
  </si>
  <si>
    <t>コロンビア</t>
  </si>
  <si>
    <t>キプロス</t>
  </si>
  <si>
    <t>デンマーク</t>
  </si>
  <si>
    <t>フランス</t>
  </si>
  <si>
    <t>ガーナ</t>
  </si>
  <si>
    <t>インド</t>
  </si>
  <si>
    <t>インドネシア</t>
  </si>
  <si>
    <t>イラン</t>
  </si>
  <si>
    <t>イタリア</t>
  </si>
  <si>
    <t>マレーシア</t>
  </si>
  <si>
    <t>メキシコ</t>
  </si>
  <si>
    <t>オランダ</t>
  </si>
  <si>
    <t>ニュージーランド</t>
  </si>
  <si>
    <t>ナイジェリア</t>
  </si>
  <si>
    <t>オマーン</t>
  </si>
  <si>
    <t>パキスタン</t>
  </si>
  <si>
    <t>パラグアイ</t>
  </si>
  <si>
    <t>ペルー</t>
  </si>
  <si>
    <t>フィリピン</t>
  </si>
  <si>
    <t>ポーランド</t>
  </si>
  <si>
    <t>ルーマニア</t>
  </si>
  <si>
    <t>ロシア</t>
  </si>
  <si>
    <t>タイ</t>
  </si>
  <si>
    <t>チュニジア</t>
  </si>
  <si>
    <t>トルコ</t>
  </si>
  <si>
    <t>べトナム</t>
  </si>
  <si>
    <t>2-11　　　町　別　人　口　の　推　移　</t>
  </si>
  <si>
    <t>　　　町　別　人　口　の　推　移　</t>
  </si>
  <si>
    <t>　（　平　成　11　年　～　平　成　16  年　） （つづき）</t>
  </si>
  <si>
    <t>町別</t>
  </si>
  <si>
    <t>推計人口</t>
  </si>
  <si>
    <t>増減</t>
  </si>
  <si>
    <t>増加率</t>
  </si>
  <si>
    <t>寄与率</t>
  </si>
  <si>
    <t>御成橋町1丁目</t>
  </si>
  <si>
    <t>御成橋町2丁目</t>
  </si>
  <si>
    <t>本庁</t>
  </si>
  <si>
    <t>加蘇地区</t>
  </si>
  <si>
    <t>茂呂</t>
  </si>
  <si>
    <t>大和田町</t>
  </si>
  <si>
    <t>南押原地区</t>
  </si>
  <si>
    <t>合計</t>
  </si>
  <si>
    <t>菊沢地区</t>
  </si>
  <si>
    <t>東大芦地区</t>
  </si>
  <si>
    <t>西茂呂1丁目</t>
  </si>
  <si>
    <t>-</t>
  </si>
  <si>
    <t>西茂呂２丁目</t>
  </si>
  <si>
    <t>西茂呂３丁目</t>
  </si>
  <si>
    <t>西茂呂4丁目</t>
  </si>
  <si>
    <t>栄町1丁目</t>
  </si>
  <si>
    <t>-</t>
  </si>
  <si>
    <t>栄町２丁目</t>
  </si>
  <si>
    <t>栄町3丁目</t>
  </si>
  <si>
    <t>北押原地区</t>
  </si>
  <si>
    <t>北犬飼地区</t>
  </si>
  <si>
    <t>板荷地区</t>
  </si>
  <si>
    <t>西大芦地区</t>
  </si>
  <si>
    <t>南摩地区</t>
  </si>
  <si>
    <t>（注） 寄与率は、全体の変化に対する各町の影響度を表します。</t>
  </si>
  <si>
    <t>2-13　　　年　　齢　　（　各　　歳　）　</t>
  </si>
  <si>
    <t>年齢</t>
  </si>
  <si>
    <t>0～4歳</t>
  </si>
  <si>
    <t>5～9</t>
  </si>
  <si>
    <t>35～39</t>
  </si>
  <si>
    <t>65～69</t>
  </si>
  <si>
    <t>30～34</t>
  </si>
  <si>
    <t>10～14</t>
  </si>
  <si>
    <t>40～44</t>
  </si>
  <si>
    <t>70～74</t>
  </si>
  <si>
    <t>60～64</t>
  </si>
  <si>
    <t>15～19</t>
  </si>
  <si>
    <t>45～49</t>
  </si>
  <si>
    <t>75～79</t>
  </si>
  <si>
    <t>0～14</t>
  </si>
  <si>
    <t>15～64</t>
  </si>
  <si>
    <t>20～24</t>
  </si>
  <si>
    <t>50～54</t>
  </si>
  <si>
    <t>80～84</t>
  </si>
  <si>
    <t>65以上</t>
  </si>
  <si>
    <t>平均年齢</t>
  </si>
  <si>
    <t>性比</t>
  </si>
  <si>
    <t>85以上</t>
  </si>
  <si>
    <t>年齢不詳</t>
  </si>
  <si>
    <t>資料：栃木県毎月人口調査年齢別人口調査結果</t>
  </si>
  <si>
    <t>　　　　（　）内は年齢3区分別人口構成比（％）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</si>
</sst>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0;&quot;△ &quot;0"/>
    <numFmt numFmtId="179" formatCode="0.00;&quot;△ &quot;0.00"/>
    <numFmt numFmtId="180" formatCode="#,##0_);[Red]\(#,##0\)"/>
    <numFmt numFmtId="181" formatCode="#,##0.000;&quot;△ &quot;#,##0.000"/>
    <numFmt numFmtId="182" formatCode="#,##0.0;&quot;△ &quot;#,##0.0"/>
    <numFmt numFmtId="183" formatCode="#,##0.0;[Red]\-#,##0.0"/>
    <numFmt numFmtId="184" formatCode="0.0;&quot;△ &quot;0.0"/>
    <numFmt numFmtId="185" formatCode="0.000;&quot;△ &quot;0.000"/>
    <numFmt numFmtId="186" formatCode="0.0000;&quot;△ &quot;0.0000"/>
    <numFmt numFmtId="187" formatCode="#,##0_ "/>
    <numFmt numFmtId="188" formatCode="#,##0.0_ "/>
    <numFmt numFmtId="189" formatCode="#,##0.00_ "/>
    <numFmt numFmtId="190" formatCode="0.0%"/>
    <numFmt numFmtId="191" formatCode="0.0_ "/>
    <numFmt numFmtId="192" formatCode="#,##0_ ;[Red]\-#,##0\ "/>
    <numFmt numFmtId="193" formatCode="#,##0.00_ ;[Red]\-#,##0.00\ "/>
    <numFmt numFmtId="194" formatCode="0_);[Red]\(0\)"/>
    <numFmt numFmtId="195" formatCode="0.0"/>
    <numFmt numFmtId="196" formatCode="_ * #,##0.0_ ;_ * \-#,##0.0_ ;_ * &quot;-&quot;?_ ;_ @_ "/>
    <numFmt numFmtId="197" formatCode="#,##0.0"/>
    <numFmt numFmtId="198" formatCode="\ ###,###,##0;&quot;-&quot;###,###,##0"/>
    <numFmt numFmtId="199" formatCode="###,###,###,##0;&quot;-&quot;##,###,###,##0"/>
    <numFmt numFmtId="200" formatCode="##0.0;&quot;-&quot;#0.0"/>
    <numFmt numFmtId="201" formatCode="0.00000"/>
    <numFmt numFmtId="202" formatCode="0.0000"/>
    <numFmt numFmtId="203" formatCode="0.000"/>
    <numFmt numFmtId="204" formatCode="#,##0.0_ ;[Red]\-#,##0.0\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6"/>
      <name val="ＭＳ Ｐゴシック"/>
      <family val="3"/>
    </font>
    <font>
      <sz val="8.5"/>
      <name val="ＭＳ Ｐ明朝"/>
      <family val="1"/>
    </font>
    <font>
      <b/>
      <sz val="8.5"/>
      <name val="ＭＳ Ｐ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Century"/>
      <family val="1"/>
    </font>
    <font>
      <sz val="10"/>
      <color indexed="10"/>
      <name val="ＭＳ Ｐ明朝"/>
      <family val="1"/>
    </font>
    <font>
      <sz val="8"/>
      <name val="ＭＳ Ｐ明朝"/>
      <family val="1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462">
    <xf numFmtId="0" fontId="0" fillId="0" borderId="0" xfId="0" applyAlignment="1">
      <alignment/>
    </xf>
    <xf numFmtId="38" fontId="2" fillId="0" borderId="0" xfId="17" applyFont="1" applyAlignment="1">
      <alignment vertical="center"/>
    </xf>
    <xf numFmtId="38" fontId="3" fillId="0" borderId="0" xfId="17" applyFont="1" applyAlignment="1">
      <alignment vertical="center"/>
    </xf>
    <xf numFmtId="38" fontId="4" fillId="0" borderId="0" xfId="17" applyFont="1" applyAlignment="1">
      <alignment vertical="center"/>
    </xf>
    <xf numFmtId="38" fontId="4" fillId="0" borderId="0" xfId="17" applyFont="1" applyAlignment="1">
      <alignment horizontal="right" vertical="center"/>
    </xf>
    <xf numFmtId="38" fontId="2" fillId="0" borderId="1" xfId="17" applyFont="1" applyBorder="1" applyAlignment="1">
      <alignment vertical="center"/>
    </xf>
    <xf numFmtId="38" fontId="2" fillId="0" borderId="2" xfId="17" applyFont="1" applyBorder="1" applyAlignment="1">
      <alignment vertical="center"/>
    </xf>
    <xf numFmtId="38" fontId="2" fillId="0" borderId="3" xfId="17" applyFont="1" applyBorder="1" applyAlignment="1">
      <alignment horizontal="distributed" vertical="center"/>
    </xf>
    <xf numFmtId="38" fontId="2" fillId="0" borderId="4" xfId="17" applyFont="1" applyBorder="1" applyAlignment="1">
      <alignment horizontal="distributed" vertical="center"/>
    </xf>
    <xf numFmtId="38" fontId="2" fillId="0" borderId="5" xfId="17" applyFont="1" applyBorder="1" applyAlignment="1">
      <alignment horizontal="distributed" vertical="center"/>
    </xf>
    <xf numFmtId="38" fontId="5" fillId="0" borderId="0" xfId="17" applyFont="1" applyAlignment="1">
      <alignment vertical="center"/>
    </xf>
    <xf numFmtId="38" fontId="3" fillId="0" borderId="6" xfId="17" applyFont="1" applyBorder="1" applyAlignment="1">
      <alignment horizontal="center" vertical="center" wrapText="1"/>
    </xf>
    <xf numFmtId="38" fontId="2" fillId="0" borderId="6" xfId="17" applyFont="1" applyBorder="1" applyAlignment="1">
      <alignment horizontal="center" vertical="center" wrapText="1"/>
    </xf>
    <xf numFmtId="38" fontId="2" fillId="0" borderId="7" xfId="17" applyFont="1" applyBorder="1" applyAlignment="1">
      <alignment horizontal="center" vertical="center" wrapText="1"/>
    </xf>
    <xf numFmtId="38" fontId="2" fillId="0" borderId="6" xfId="17" applyFont="1" applyBorder="1" applyAlignment="1">
      <alignment vertical="center"/>
    </xf>
    <xf numFmtId="38" fontId="2" fillId="0" borderId="7" xfId="17" applyFont="1" applyBorder="1" applyAlignment="1">
      <alignment vertical="center"/>
    </xf>
    <xf numFmtId="178" fontId="2" fillId="0" borderId="0" xfId="17" applyNumberFormat="1" applyFont="1" applyAlignment="1">
      <alignment horizontal="distributed" vertical="center"/>
    </xf>
    <xf numFmtId="178" fontId="2" fillId="0" borderId="0" xfId="17" applyNumberFormat="1" applyFont="1" applyAlignment="1">
      <alignment vertical="center"/>
    </xf>
    <xf numFmtId="184" fontId="2" fillId="0" borderId="0" xfId="17" applyNumberFormat="1" applyFont="1" applyAlignment="1">
      <alignment vertical="center"/>
    </xf>
    <xf numFmtId="178" fontId="3" fillId="0" borderId="0" xfId="17" applyNumberFormat="1" applyFont="1" applyAlignment="1">
      <alignment vertical="center"/>
    </xf>
    <xf numFmtId="178" fontId="5" fillId="0" borderId="0" xfId="17" applyNumberFormat="1" applyFont="1" applyAlignment="1">
      <alignment vertical="center"/>
    </xf>
    <xf numFmtId="184" fontId="5" fillId="0" borderId="0" xfId="17" applyNumberFormat="1" applyFont="1" applyAlignment="1">
      <alignment vertical="center"/>
    </xf>
    <xf numFmtId="178" fontId="2" fillId="0" borderId="6" xfId="17" applyNumberFormat="1" applyFont="1" applyBorder="1" applyAlignment="1">
      <alignment horizontal="distributed" vertical="center"/>
    </xf>
    <xf numFmtId="180" fontId="2" fillId="0" borderId="1" xfId="17" applyNumberFormat="1" applyFont="1" applyBorder="1" applyAlignment="1">
      <alignment vertical="center"/>
    </xf>
    <xf numFmtId="178" fontId="2" fillId="0" borderId="1" xfId="17" applyNumberFormat="1" applyFont="1" applyBorder="1" applyAlignment="1">
      <alignment vertical="center"/>
    </xf>
    <xf numFmtId="177" fontId="2" fillId="0" borderId="1" xfId="17" applyNumberFormat="1" applyFont="1" applyBorder="1" applyAlignment="1">
      <alignment vertical="center"/>
    </xf>
    <xf numFmtId="184" fontId="2" fillId="0" borderId="1" xfId="17" applyNumberFormat="1" applyFont="1" applyBorder="1" applyAlignment="1">
      <alignment vertical="center"/>
    </xf>
    <xf numFmtId="178" fontId="2" fillId="0" borderId="8" xfId="17" applyNumberFormat="1" applyFont="1" applyBorder="1" applyAlignment="1">
      <alignment vertical="center"/>
    </xf>
    <xf numFmtId="178" fontId="3" fillId="0" borderId="6" xfId="17" applyNumberFormat="1" applyFont="1" applyBorder="1" applyAlignment="1">
      <alignment horizontal="distributed" vertical="center"/>
    </xf>
    <xf numFmtId="176" fontId="2" fillId="0" borderId="1" xfId="17" applyNumberFormat="1" applyFont="1" applyBorder="1" applyAlignment="1">
      <alignment vertical="center"/>
    </xf>
    <xf numFmtId="183" fontId="2" fillId="0" borderId="1" xfId="17" applyNumberFormat="1" applyFont="1" applyBorder="1" applyAlignment="1">
      <alignment vertical="center"/>
    </xf>
    <xf numFmtId="178" fontId="2" fillId="0" borderId="6" xfId="17" applyNumberFormat="1" applyFont="1" applyBorder="1" applyAlignment="1">
      <alignment horizontal="center" vertical="center"/>
    </xf>
    <xf numFmtId="178" fontId="2" fillId="0" borderId="7" xfId="17" applyNumberFormat="1" applyFont="1" applyBorder="1" applyAlignment="1">
      <alignment horizontal="center" vertical="center"/>
    </xf>
    <xf numFmtId="176" fontId="2" fillId="0" borderId="2" xfId="17" applyNumberFormat="1" applyFont="1" applyBorder="1" applyAlignment="1">
      <alignment vertical="center"/>
    </xf>
    <xf numFmtId="178" fontId="2" fillId="0" borderId="3" xfId="17" applyNumberFormat="1" applyFont="1" applyBorder="1" applyAlignment="1">
      <alignment horizontal="distributed" vertical="center"/>
    </xf>
    <xf numFmtId="178" fontId="2" fillId="0" borderId="4" xfId="17" applyNumberFormat="1" applyFont="1" applyBorder="1" applyAlignment="1">
      <alignment horizontal="distributed" vertical="center"/>
    </xf>
    <xf numFmtId="184" fontId="2" fillId="0" borderId="4" xfId="17" applyNumberFormat="1" applyFont="1" applyBorder="1" applyAlignment="1">
      <alignment horizontal="distributed" vertical="center"/>
    </xf>
    <xf numFmtId="178" fontId="2" fillId="0" borderId="5" xfId="17" applyNumberFormat="1" applyFont="1" applyBorder="1" applyAlignment="1">
      <alignment horizontal="distributed" vertical="center"/>
    </xf>
    <xf numFmtId="178" fontId="4" fillId="0" borderId="0" xfId="17" applyNumberFormat="1" applyFont="1" applyAlignment="1">
      <alignment vertical="center"/>
    </xf>
    <xf numFmtId="184" fontId="4" fillId="0" borderId="0" xfId="17" applyNumberFormat="1" applyFont="1" applyAlignment="1">
      <alignment vertical="center"/>
    </xf>
    <xf numFmtId="178" fontId="2" fillId="0" borderId="6" xfId="17" applyNumberFormat="1" applyFont="1" applyBorder="1" applyAlignment="1">
      <alignment vertical="center"/>
    </xf>
    <xf numFmtId="184" fontId="2" fillId="0" borderId="8" xfId="17" applyNumberFormat="1" applyFont="1" applyBorder="1" applyAlignment="1">
      <alignment vertical="center"/>
    </xf>
    <xf numFmtId="183" fontId="2" fillId="0" borderId="8" xfId="17" applyNumberFormat="1" applyFont="1" applyBorder="1" applyAlignment="1">
      <alignment vertical="center"/>
    </xf>
    <xf numFmtId="178" fontId="4" fillId="0" borderId="0" xfId="17" applyNumberFormat="1" applyFont="1" applyAlignment="1">
      <alignment horizontal="right" vertical="center"/>
    </xf>
    <xf numFmtId="178" fontId="6" fillId="0" borderId="0" xfId="17" applyNumberFormat="1" applyFont="1" applyAlignment="1">
      <alignment vertical="center"/>
    </xf>
    <xf numFmtId="180" fontId="6" fillId="0" borderId="0" xfId="17" applyNumberFormat="1" applyFont="1" applyAlignment="1">
      <alignment vertical="center"/>
    </xf>
    <xf numFmtId="184" fontId="6" fillId="0" borderId="0" xfId="17" applyNumberFormat="1" applyFont="1" applyAlignment="1">
      <alignment vertical="center"/>
    </xf>
    <xf numFmtId="178" fontId="7" fillId="0" borderId="0" xfId="17" applyNumberFormat="1" applyFont="1" applyAlignment="1">
      <alignment vertical="center"/>
    </xf>
    <xf numFmtId="0" fontId="2" fillId="0" borderId="4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187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 wrapText="1"/>
    </xf>
    <xf numFmtId="187" fontId="2" fillId="0" borderId="2" xfId="0" applyNumberFormat="1" applyFont="1" applyBorder="1" applyAlignment="1">
      <alignment vertical="center"/>
    </xf>
    <xf numFmtId="188" fontId="2" fillId="0" borderId="1" xfId="0" applyNumberFormat="1" applyFont="1" applyBorder="1" applyAlignment="1">
      <alignment vertical="center"/>
    </xf>
    <xf numFmtId="188" fontId="2" fillId="0" borderId="2" xfId="0" applyNumberFormat="1" applyFont="1" applyBorder="1" applyAlignment="1">
      <alignment vertical="center"/>
    </xf>
    <xf numFmtId="189" fontId="2" fillId="0" borderId="1" xfId="0" applyNumberFormat="1" applyFont="1" applyBorder="1" applyAlignment="1">
      <alignment vertical="center"/>
    </xf>
    <xf numFmtId="189" fontId="2" fillId="0" borderId="2" xfId="0" applyNumberFormat="1" applyFont="1" applyBorder="1" applyAlignment="1">
      <alignment vertical="center"/>
    </xf>
    <xf numFmtId="188" fontId="2" fillId="0" borderId="8" xfId="0" applyNumberFormat="1" applyFont="1" applyBorder="1" applyAlignment="1">
      <alignment vertical="center"/>
    </xf>
    <xf numFmtId="188" fontId="2" fillId="0" borderId="9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182" fontId="2" fillId="0" borderId="8" xfId="17" applyNumberFormat="1" applyFont="1" applyBorder="1" applyAlignment="1">
      <alignment vertical="center"/>
    </xf>
    <xf numFmtId="182" fontId="2" fillId="0" borderId="9" xfId="17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182" fontId="2" fillId="0" borderId="8" xfId="0" applyNumberFormat="1" applyFont="1" applyBorder="1" applyAlignment="1">
      <alignment vertical="center"/>
    </xf>
    <xf numFmtId="182" fontId="2" fillId="0" borderId="6" xfId="0" applyNumberFormat="1" applyFont="1" applyBorder="1" applyAlignment="1">
      <alignment vertical="center"/>
    </xf>
    <xf numFmtId="182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top" textRotation="255"/>
    </xf>
    <xf numFmtId="182" fontId="2" fillId="0" borderId="1" xfId="0" applyNumberFormat="1" applyFont="1" applyFill="1" applyBorder="1" applyAlignment="1">
      <alignment vertical="center"/>
    </xf>
    <xf numFmtId="38" fontId="2" fillId="0" borderId="6" xfId="17" applyFont="1" applyBorder="1" applyAlignment="1">
      <alignment horizontal="distributed" vertical="center"/>
    </xf>
    <xf numFmtId="38" fontId="2" fillId="0" borderId="11" xfId="17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2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2" fillId="0" borderId="12" xfId="21" applyBorder="1" applyAlignment="1">
      <alignment vertical="center"/>
      <protection/>
    </xf>
    <xf numFmtId="0" fontId="2" fillId="0" borderId="0" xfId="21" applyBorder="1" applyAlignment="1">
      <alignment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4" xfId="21" applyFont="1" applyBorder="1" applyAlignment="1">
      <alignment horizontal="distributed" vertical="center"/>
      <protection/>
    </xf>
    <xf numFmtId="0" fontId="2" fillId="0" borderId="5" xfId="21" applyFont="1" applyBorder="1" applyAlignment="1">
      <alignment horizontal="distributed" vertical="center"/>
      <protection/>
    </xf>
    <xf numFmtId="0" fontId="2" fillId="0" borderId="4" xfId="21" applyFont="1" applyBorder="1" applyAlignment="1">
      <alignment horizontal="distributed" vertical="center" wrapText="1"/>
      <protection/>
    </xf>
    <xf numFmtId="0" fontId="2" fillId="0" borderId="5" xfId="21" applyFont="1" applyBorder="1" applyAlignment="1">
      <alignment horizontal="distributed" vertical="center" wrapText="1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176" fontId="2" fillId="0" borderId="8" xfId="21" applyNumberFormat="1" applyBorder="1" applyAlignment="1">
      <alignment vertical="center"/>
      <protection/>
    </xf>
    <xf numFmtId="176" fontId="2" fillId="0" borderId="9" xfId="21" applyNumberFormat="1" applyBorder="1" applyAlignment="1">
      <alignment vertical="center"/>
      <protection/>
    </xf>
    <xf numFmtId="187" fontId="2" fillId="0" borderId="1" xfId="21" applyNumberFormat="1" applyBorder="1" applyAlignment="1">
      <alignment vertical="center"/>
      <protection/>
    </xf>
    <xf numFmtId="187" fontId="2" fillId="0" borderId="8" xfId="21" applyNumberFormat="1" applyBorder="1" applyAlignment="1">
      <alignment vertical="center"/>
      <protection/>
    </xf>
    <xf numFmtId="187" fontId="2" fillId="0" borderId="2" xfId="21" applyNumberFormat="1" applyBorder="1" applyAlignment="1">
      <alignment vertical="center"/>
      <protection/>
    </xf>
    <xf numFmtId="187" fontId="2" fillId="0" borderId="9" xfId="21" applyNumberFormat="1" applyBorder="1" applyAlignment="1">
      <alignment vertical="center"/>
      <protection/>
    </xf>
    <xf numFmtId="0" fontId="4" fillId="0" borderId="4" xfId="21" applyFont="1" applyBorder="1" applyAlignment="1">
      <alignment horizontal="distributed" vertical="center" wrapText="1"/>
      <protection/>
    </xf>
    <xf numFmtId="0" fontId="2" fillId="0" borderId="3" xfId="21" applyFont="1" applyBorder="1" applyAlignment="1">
      <alignment horizontal="distributed" vertical="center" wrapText="1"/>
      <protection/>
    </xf>
    <xf numFmtId="187" fontId="2" fillId="0" borderId="6" xfId="21" applyNumberFormat="1" applyBorder="1" applyAlignment="1">
      <alignment vertical="center"/>
      <protection/>
    </xf>
    <xf numFmtId="187" fontId="2" fillId="0" borderId="7" xfId="21" applyNumberFormat="1" applyBorder="1" applyAlignment="1">
      <alignment vertical="center"/>
      <protection/>
    </xf>
    <xf numFmtId="0" fontId="2" fillId="0" borderId="6" xfId="21" applyFont="1" applyBorder="1" applyAlignment="1">
      <alignment horizontal="distributed" vertical="center" wrapText="1"/>
      <protection/>
    </xf>
    <xf numFmtId="0" fontId="2" fillId="0" borderId="7" xfId="21" applyFont="1" applyBorder="1" applyAlignment="1">
      <alignment horizontal="distributed" vertical="center" wrapText="1"/>
      <protection/>
    </xf>
    <xf numFmtId="0" fontId="2" fillId="0" borderId="6" xfId="21" applyFont="1" applyBorder="1" applyAlignment="1">
      <alignment horizontal="right" vertical="center" wrapText="1"/>
      <protection/>
    </xf>
    <xf numFmtId="187" fontId="3" fillId="0" borderId="1" xfId="21" applyNumberFormat="1" applyFont="1" applyBorder="1" applyAlignment="1">
      <alignment vertical="center"/>
      <protection/>
    </xf>
    <xf numFmtId="0" fontId="2" fillId="0" borderId="0" xfId="21" applyFont="1" applyAlignment="1">
      <alignment vertical="center"/>
      <protection/>
    </xf>
    <xf numFmtId="0" fontId="2" fillId="0" borderId="2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188" fontId="2" fillId="0" borderId="6" xfId="0" applyNumberFormat="1" applyFont="1" applyBorder="1" applyAlignment="1">
      <alignment vertical="center"/>
    </xf>
    <xf numFmtId="188" fontId="2" fillId="0" borderId="7" xfId="0" applyNumberFormat="1" applyFont="1" applyBorder="1" applyAlignment="1">
      <alignment vertical="center"/>
    </xf>
    <xf numFmtId="0" fontId="3" fillId="0" borderId="6" xfId="21" applyFont="1" applyBorder="1" applyAlignment="1">
      <alignment horizontal="distributed" vertical="center"/>
      <protection/>
    </xf>
    <xf numFmtId="188" fontId="2" fillId="0" borderId="1" xfId="21" applyNumberFormat="1" applyBorder="1" applyAlignment="1">
      <alignment vertical="center"/>
      <protection/>
    </xf>
    <xf numFmtId="188" fontId="2" fillId="0" borderId="8" xfId="21" applyNumberFormat="1" applyBorder="1" applyAlignment="1">
      <alignment vertical="center"/>
      <protection/>
    </xf>
    <xf numFmtId="0" fontId="4" fillId="0" borderId="0" xfId="21" applyFont="1" applyAlignment="1">
      <alignment horizontal="center" vertical="center"/>
      <protection/>
    </xf>
    <xf numFmtId="0" fontId="2" fillId="0" borderId="13" xfId="21" applyFont="1" applyBorder="1" applyAlignment="1">
      <alignment horizontal="distributed" vertical="center"/>
      <protection/>
    </xf>
    <xf numFmtId="0" fontId="2" fillId="0" borderId="14" xfId="21" applyFont="1" applyBorder="1" applyAlignment="1">
      <alignment horizontal="distributed" vertical="center"/>
      <protection/>
    </xf>
    <xf numFmtId="0" fontId="2" fillId="0" borderId="0" xfId="21" applyFont="1" applyAlignment="1">
      <alignment horizontal="distributed" vertical="center"/>
      <protection/>
    </xf>
    <xf numFmtId="0" fontId="2" fillId="0" borderId="0" xfId="21" applyAlignment="1">
      <alignment horizontal="distributed" vertical="center"/>
      <protection/>
    </xf>
    <xf numFmtId="187" fontId="2" fillId="0" borderId="15" xfId="21" applyNumberFormat="1" applyBorder="1" applyAlignment="1">
      <alignment horizontal="center" vertical="center"/>
      <protection/>
    </xf>
    <xf numFmtId="187" fontId="2" fillId="0" borderId="6" xfId="21" applyNumberFormat="1" applyBorder="1" applyAlignment="1">
      <alignment horizontal="center" vertical="center"/>
      <protection/>
    </xf>
    <xf numFmtId="187" fontId="2" fillId="0" borderId="16" xfId="21" applyNumberFormat="1" applyBorder="1" applyAlignment="1">
      <alignment vertical="center"/>
      <protection/>
    </xf>
    <xf numFmtId="0" fontId="2" fillId="0" borderId="6" xfId="21" applyFont="1" applyBorder="1" applyAlignment="1">
      <alignment horizontal="center" vertical="center"/>
      <protection/>
    </xf>
    <xf numFmtId="187" fontId="2" fillId="0" borderId="15" xfId="21" applyNumberFormat="1" applyFont="1" applyBorder="1" applyAlignment="1">
      <alignment horizontal="center" vertical="center"/>
      <protection/>
    </xf>
    <xf numFmtId="187" fontId="2" fillId="0" borderId="6" xfId="21" applyNumberFormat="1" applyFont="1" applyBorder="1" applyAlignment="1">
      <alignment horizontal="center" vertical="center"/>
      <protection/>
    </xf>
    <xf numFmtId="0" fontId="2" fillId="0" borderId="6" xfId="21" applyBorder="1" applyAlignment="1">
      <alignment horizontal="center" vertical="center"/>
      <protection/>
    </xf>
    <xf numFmtId="0" fontId="2" fillId="0" borderId="2" xfId="21" applyBorder="1" applyAlignment="1">
      <alignment vertical="center"/>
      <protection/>
    </xf>
    <xf numFmtId="188" fontId="2" fillId="0" borderId="1" xfId="21" applyNumberFormat="1" applyBorder="1" applyAlignment="1">
      <alignment horizontal="right" vertical="center"/>
      <protection/>
    </xf>
    <xf numFmtId="188" fontId="2" fillId="0" borderId="8" xfId="21" applyNumberFormat="1" applyBorder="1" applyAlignment="1">
      <alignment horizontal="right" vertical="center"/>
      <protection/>
    </xf>
    <xf numFmtId="188" fontId="2" fillId="0" borderId="0" xfId="21" applyNumberFormat="1" applyBorder="1" applyAlignment="1">
      <alignment vertical="center"/>
      <protection/>
    </xf>
    <xf numFmtId="0" fontId="2" fillId="0" borderId="17" xfId="21" applyBorder="1" applyAlignment="1">
      <alignment horizontal="center" vertical="center"/>
      <protection/>
    </xf>
    <xf numFmtId="0" fontId="2" fillId="0" borderId="9" xfId="21" applyBorder="1" applyAlignment="1">
      <alignment vertical="center"/>
      <protection/>
    </xf>
    <xf numFmtId="187" fontId="2" fillId="0" borderId="6" xfId="21" applyNumberFormat="1" applyFont="1" applyBorder="1" applyAlignment="1">
      <alignment horizontal="distributed" vertical="center"/>
      <protection/>
    </xf>
    <xf numFmtId="0" fontId="2" fillId="0" borderId="7" xfId="21" applyBorder="1" applyAlignment="1">
      <alignment horizontal="center" vertical="center"/>
      <protection/>
    </xf>
    <xf numFmtId="187" fontId="2" fillId="0" borderId="17" xfId="21" applyNumberFormat="1" applyBorder="1" applyAlignment="1">
      <alignment horizontal="center" vertical="center"/>
      <protection/>
    </xf>
    <xf numFmtId="187" fontId="2" fillId="0" borderId="7" xfId="21" applyNumberFormat="1" applyBorder="1" applyAlignment="1">
      <alignment horizontal="center" vertical="center"/>
      <protection/>
    </xf>
    <xf numFmtId="57" fontId="4" fillId="0" borderId="0" xfId="21" applyNumberFormat="1" applyFont="1" applyAlignment="1">
      <alignment vertical="center"/>
      <protection/>
    </xf>
    <xf numFmtId="0" fontId="2" fillId="0" borderId="0" xfId="21" applyAlignment="1">
      <alignment horizontal="center" vertical="center"/>
      <protection/>
    </xf>
    <xf numFmtId="0" fontId="2" fillId="0" borderId="1" xfId="21" applyBorder="1" applyAlignment="1">
      <alignment vertical="center"/>
      <protection/>
    </xf>
    <xf numFmtId="0" fontId="2" fillId="0" borderId="8" xfId="21" applyBorder="1" applyAlignment="1">
      <alignment vertical="center"/>
      <protection/>
    </xf>
    <xf numFmtId="194" fontId="2" fillId="0" borderId="1" xfId="21" applyNumberFormat="1" applyBorder="1" applyAlignment="1">
      <alignment vertical="center"/>
      <protection/>
    </xf>
    <xf numFmtId="194" fontId="2" fillId="0" borderId="16" xfId="21" applyNumberFormat="1" applyBorder="1" applyAlignment="1">
      <alignment vertical="center"/>
      <protection/>
    </xf>
    <xf numFmtId="49" fontId="2" fillId="0" borderId="1" xfId="21" applyNumberFormat="1" applyFont="1" applyBorder="1" applyAlignment="1">
      <alignment horizontal="right" vertical="center"/>
      <protection/>
    </xf>
    <xf numFmtId="195" fontId="2" fillId="0" borderId="0" xfId="21" applyNumberFormat="1" applyAlignment="1">
      <alignment vertical="center"/>
      <protection/>
    </xf>
    <xf numFmtId="0" fontId="2" fillId="0" borderId="15" xfId="21" applyFont="1" applyBorder="1" applyAlignment="1">
      <alignment horizontal="center" vertical="center"/>
      <protection/>
    </xf>
    <xf numFmtId="0" fontId="2" fillId="0" borderId="18" xfId="21" applyBorder="1" applyAlignment="1">
      <alignment vertical="center"/>
      <protection/>
    </xf>
    <xf numFmtId="0" fontId="2" fillId="0" borderId="6" xfId="21" applyFont="1" applyBorder="1" applyAlignment="1">
      <alignment horizontal="left" vertical="center"/>
      <protection/>
    </xf>
    <xf numFmtId="0" fontId="2" fillId="0" borderId="6" xfId="21" applyBorder="1" applyAlignment="1">
      <alignment horizontal="left" vertical="center"/>
      <protection/>
    </xf>
    <xf numFmtId="0" fontId="2" fillId="0" borderId="19" xfId="21" applyFont="1" applyBorder="1" applyAlignment="1">
      <alignment horizontal="left" vertical="center"/>
      <protection/>
    </xf>
    <xf numFmtId="0" fontId="2" fillId="0" borderId="0" xfId="21" applyBorder="1" applyAlignment="1">
      <alignment horizontal="right" vertical="center"/>
      <protection/>
    </xf>
    <xf numFmtId="176" fontId="2" fillId="0" borderId="1" xfId="17" applyNumberFormat="1" applyFont="1" applyFill="1" applyBorder="1" applyAlignment="1">
      <alignment vertical="center"/>
    </xf>
    <xf numFmtId="38" fontId="3" fillId="0" borderId="19" xfId="17" applyFont="1" applyBorder="1" applyAlignment="1">
      <alignment horizontal="distributed" vertical="center"/>
    </xf>
    <xf numFmtId="0" fontId="10" fillId="0" borderId="4" xfId="22" applyNumberFormat="1" applyFont="1" applyFill="1" applyBorder="1" applyAlignment="1">
      <alignment horizontal="distributed" vertical="center"/>
      <protection/>
    </xf>
    <xf numFmtId="0" fontId="10" fillId="0" borderId="5" xfId="22" applyNumberFormat="1" applyFont="1" applyFill="1" applyBorder="1" applyAlignment="1">
      <alignment horizontal="distributed" vertical="center"/>
      <protection/>
    </xf>
    <xf numFmtId="0" fontId="3" fillId="0" borderId="0" xfId="0" applyFont="1" applyAlignment="1">
      <alignment vertical="center"/>
    </xf>
    <xf numFmtId="0" fontId="10" fillId="0" borderId="3" xfId="22" applyNumberFormat="1" applyFont="1" applyFill="1" applyBorder="1" applyAlignment="1">
      <alignment horizontal="distributed" vertical="center"/>
      <protection/>
    </xf>
    <xf numFmtId="38" fontId="2" fillId="0" borderId="4" xfId="17" applyFont="1" applyBorder="1" applyAlignment="1">
      <alignment horizontal="distributed" vertical="center" wrapText="1"/>
    </xf>
    <xf numFmtId="38" fontId="2" fillId="0" borderId="5" xfId="17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center" vertical="center"/>
    </xf>
    <xf numFmtId="49" fontId="11" fillId="0" borderId="19" xfId="22" applyNumberFormat="1" applyFont="1" applyFill="1" applyBorder="1" applyAlignment="1">
      <alignment horizontal="distributed" vertical="center" wrapText="1"/>
      <protection/>
    </xf>
    <xf numFmtId="199" fontId="11" fillId="0" borderId="1" xfId="22" applyNumberFormat="1" applyFont="1" applyFill="1" applyBorder="1" applyAlignment="1">
      <alignment horizontal="right" vertical="center"/>
      <protection/>
    </xf>
    <xf numFmtId="199" fontId="11" fillId="0" borderId="8" xfId="22" applyNumberFormat="1" applyFont="1" applyFill="1" applyBorder="1" applyAlignment="1">
      <alignment horizontal="right" vertical="center"/>
      <protection/>
    </xf>
    <xf numFmtId="199" fontId="11" fillId="0" borderId="6" xfId="22" applyNumberFormat="1" applyFont="1" applyFill="1" applyBorder="1" applyAlignment="1">
      <alignment horizontal="right" vertical="center"/>
      <protection/>
    </xf>
    <xf numFmtId="49" fontId="11" fillId="0" borderId="0" xfId="22" applyNumberFormat="1" applyFont="1" applyFill="1" applyBorder="1" applyAlignment="1">
      <alignment horizontal="center" vertical="center"/>
      <protection/>
    </xf>
    <xf numFmtId="49" fontId="11" fillId="0" borderId="6" xfId="22" applyNumberFormat="1" applyFont="1" applyFill="1" applyBorder="1" applyAlignment="1">
      <alignment horizontal="distributed" vertical="center"/>
      <protection/>
    </xf>
    <xf numFmtId="49" fontId="11" fillId="0" borderId="6" xfId="22" applyNumberFormat="1" applyFont="1" applyFill="1" applyBorder="1" applyAlignment="1">
      <alignment horizontal="distributed" vertical="center" wrapText="1"/>
      <protection/>
    </xf>
    <xf numFmtId="49" fontId="11" fillId="0" borderId="10" xfId="22" applyNumberFormat="1" applyFont="1" applyFill="1" applyBorder="1" applyAlignment="1">
      <alignment horizontal="center" vertical="center"/>
      <protection/>
    </xf>
    <xf numFmtId="49" fontId="11" fillId="0" borderId="7" xfId="22" applyNumberFormat="1" applyFont="1" applyFill="1" applyBorder="1" applyAlignment="1">
      <alignment horizontal="distributed" vertical="center"/>
      <protection/>
    </xf>
    <xf numFmtId="199" fontId="11" fillId="0" borderId="2" xfId="22" applyNumberFormat="1" applyFont="1" applyFill="1" applyBorder="1" applyAlignment="1">
      <alignment horizontal="right" vertical="center"/>
      <protection/>
    </xf>
    <xf numFmtId="199" fontId="11" fillId="0" borderId="9" xfId="22" applyNumberFormat="1" applyFont="1" applyFill="1" applyBorder="1" applyAlignment="1">
      <alignment horizontal="right" vertical="center"/>
      <protection/>
    </xf>
    <xf numFmtId="199" fontId="11" fillId="0" borderId="7" xfId="22" applyNumberFormat="1" applyFont="1" applyFill="1" applyBorder="1" applyAlignment="1">
      <alignment horizontal="right" vertical="center"/>
      <protection/>
    </xf>
    <xf numFmtId="0" fontId="4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9" fontId="11" fillId="0" borderId="4" xfId="22" applyNumberFormat="1" applyFont="1" applyFill="1" applyBorder="1" applyAlignment="1">
      <alignment horizontal="distributed" vertical="center"/>
      <protection/>
    </xf>
    <xf numFmtId="49" fontId="11" fillId="0" borderId="5" xfId="22" applyNumberFormat="1" applyFont="1" applyFill="1" applyBorder="1" applyAlignment="1">
      <alignment horizontal="distributed" vertical="center"/>
      <protection/>
    </xf>
    <xf numFmtId="49" fontId="11" fillId="0" borderId="4" xfId="22" applyNumberFormat="1" applyFont="1" applyFill="1" applyBorder="1" applyAlignment="1">
      <alignment horizontal="distributed" vertical="center" wrapText="1"/>
      <protection/>
    </xf>
    <xf numFmtId="38" fontId="2" fillId="0" borderId="5" xfId="17" applyFont="1" applyBorder="1" applyAlignment="1">
      <alignment horizontal="distributed" vertical="center" wrapText="1"/>
    </xf>
    <xf numFmtId="38" fontId="2" fillId="0" borderId="3" xfId="17" applyFont="1" applyBorder="1" applyAlignment="1">
      <alignment horizontal="distributed" vertical="center" wrapText="1"/>
    </xf>
    <xf numFmtId="0" fontId="2" fillId="0" borderId="0" xfId="0" applyFont="1" applyAlignment="1">
      <alignment/>
    </xf>
    <xf numFmtId="38" fontId="3" fillId="0" borderId="11" xfId="17" applyFont="1" applyBorder="1" applyAlignment="1">
      <alignment vertical="center"/>
    </xf>
    <xf numFmtId="38" fontId="3" fillId="0" borderId="11" xfId="17" applyFont="1" applyBorder="1" applyAlignment="1">
      <alignment horizontal="right" vertical="center"/>
    </xf>
    <xf numFmtId="38" fontId="3" fillId="0" borderId="20" xfId="17" applyFont="1" applyBorder="1" applyAlignment="1">
      <alignment horizontal="right" vertical="center"/>
    </xf>
    <xf numFmtId="38" fontId="3" fillId="0" borderId="19" xfId="17" applyFont="1" applyBorder="1" applyAlignment="1">
      <alignment vertical="center"/>
    </xf>
    <xf numFmtId="183" fontId="3" fillId="0" borderId="11" xfId="17" applyNumberFormat="1" applyFont="1" applyBorder="1" applyAlignment="1">
      <alignment vertical="center"/>
    </xf>
    <xf numFmtId="183" fontId="3" fillId="0" borderId="20" xfId="17" applyNumberFormat="1" applyFont="1" applyBorder="1" applyAlignment="1">
      <alignment vertical="center"/>
    </xf>
    <xf numFmtId="183" fontId="2" fillId="0" borderId="0" xfId="0" applyNumberFormat="1" applyFont="1" applyAlignment="1">
      <alignment/>
    </xf>
    <xf numFmtId="38" fontId="2" fillId="0" borderId="1" xfId="17" applyFont="1" applyBorder="1" applyAlignment="1">
      <alignment horizontal="right" vertical="center"/>
    </xf>
    <xf numFmtId="38" fontId="2" fillId="0" borderId="8" xfId="17" applyFont="1" applyBorder="1" applyAlignment="1">
      <alignment horizontal="right" vertical="center"/>
    </xf>
    <xf numFmtId="38" fontId="2" fillId="0" borderId="9" xfId="17" applyFont="1" applyBorder="1" applyAlignment="1">
      <alignment vertical="center"/>
    </xf>
    <xf numFmtId="195" fontId="2" fillId="0" borderId="2" xfId="0" applyNumberFormat="1" applyFont="1" applyBorder="1" applyAlignment="1">
      <alignment vertical="center"/>
    </xf>
    <xf numFmtId="195" fontId="2" fillId="0" borderId="9" xfId="0" applyNumberFormat="1" applyFont="1" applyBorder="1" applyAlignment="1">
      <alignment vertical="center"/>
    </xf>
    <xf numFmtId="0" fontId="2" fillId="0" borderId="0" xfId="0" applyFont="1" applyAlignment="1">
      <alignment/>
    </xf>
    <xf numFmtId="187" fontId="2" fillId="0" borderId="2" xfId="21" applyNumberFormat="1" applyFont="1" applyFill="1" applyBorder="1" applyAlignment="1">
      <alignment vertical="center"/>
      <protection/>
    </xf>
    <xf numFmtId="38" fontId="14" fillId="0" borderId="0" xfId="17" applyFont="1" applyAlignment="1">
      <alignment vertical="center"/>
    </xf>
    <xf numFmtId="0" fontId="2" fillId="0" borderId="10" xfId="21" applyFont="1" applyBorder="1" applyAlignment="1">
      <alignment vertical="center"/>
      <protection/>
    </xf>
    <xf numFmtId="0" fontId="4" fillId="0" borderId="0" xfId="0" applyFont="1" applyBorder="1" applyAlignment="1">
      <alignment vertical="center"/>
    </xf>
    <xf numFmtId="188" fontId="2" fillId="0" borderId="0" xfId="21" applyNumberFormat="1" applyBorder="1" applyAlignment="1">
      <alignment horizontal="right" vertical="center"/>
      <protection/>
    </xf>
    <xf numFmtId="0" fontId="2" fillId="0" borderId="7" xfId="21" applyFont="1" applyFill="1" applyBorder="1" applyAlignment="1">
      <alignment horizontal="left" vertical="center"/>
      <protection/>
    </xf>
    <xf numFmtId="0" fontId="2" fillId="0" borderId="0" xfId="0" applyFont="1" applyBorder="1" applyAlignment="1">
      <alignment horizontal="right" vertical="center"/>
    </xf>
    <xf numFmtId="177" fontId="13" fillId="0" borderId="1" xfId="0" applyNumberFormat="1" applyFont="1" applyBorder="1" applyAlignment="1">
      <alignment vertical="center"/>
    </xf>
    <xf numFmtId="49" fontId="2" fillId="0" borderId="6" xfId="17" applyNumberFormat="1" applyFont="1" applyBorder="1" applyAlignment="1">
      <alignment horizontal="center" vertical="center"/>
    </xf>
    <xf numFmtId="38" fontId="13" fillId="0" borderId="1" xfId="17" applyFont="1" applyFill="1" applyBorder="1" applyAlignment="1">
      <alignment vertical="center"/>
    </xf>
    <xf numFmtId="38" fontId="13" fillId="0" borderId="2" xfId="17" applyFont="1" applyFill="1" applyBorder="1" applyAlignment="1">
      <alignment vertical="center"/>
    </xf>
    <xf numFmtId="38" fontId="2" fillId="0" borderId="11" xfId="17" applyFont="1" applyFill="1" applyBorder="1" applyAlignment="1">
      <alignment vertical="center"/>
    </xf>
    <xf numFmtId="38" fontId="2" fillId="0" borderId="1" xfId="17" applyFont="1" applyFill="1" applyBorder="1" applyAlignment="1">
      <alignment vertical="center"/>
    </xf>
    <xf numFmtId="38" fontId="2" fillId="0" borderId="2" xfId="17" applyFont="1" applyFill="1" applyBorder="1" applyAlignment="1">
      <alignment vertical="center"/>
    </xf>
    <xf numFmtId="38" fontId="3" fillId="0" borderId="1" xfId="17" applyFont="1" applyFill="1" applyBorder="1" applyAlignment="1">
      <alignment vertical="center"/>
    </xf>
    <xf numFmtId="176" fontId="3" fillId="0" borderId="1" xfId="17" applyNumberFormat="1" applyFont="1" applyFill="1" applyBorder="1" applyAlignment="1">
      <alignment vertical="center"/>
    </xf>
    <xf numFmtId="176" fontId="3" fillId="0" borderId="8" xfId="17" applyNumberFormat="1" applyFont="1" applyFill="1" applyBorder="1" applyAlignment="1">
      <alignment vertical="center"/>
    </xf>
    <xf numFmtId="38" fontId="3" fillId="0" borderId="6" xfId="17" applyFont="1" applyFill="1" applyBorder="1" applyAlignment="1">
      <alignment vertical="center"/>
    </xf>
    <xf numFmtId="176" fontId="2" fillId="0" borderId="2" xfId="17" applyNumberFormat="1" applyFont="1" applyFill="1" applyBorder="1" applyAlignment="1">
      <alignment vertical="center"/>
    </xf>
    <xf numFmtId="38" fontId="2" fillId="0" borderId="6" xfId="17" applyFont="1" applyFill="1" applyBorder="1" applyAlignment="1">
      <alignment vertical="center"/>
    </xf>
    <xf numFmtId="38" fontId="2" fillId="0" borderId="7" xfId="17" applyFont="1" applyFill="1" applyBorder="1" applyAlignment="1">
      <alignment vertical="center"/>
    </xf>
    <xf numFmtId="176" fontId="2" fillId="0" borderId="8" xfId="17" applyNumberFormat="1" applyFont="1" applyFill="1" applyBorder="1" applyAlignment="1">
      <alignment vertical="center"/>
    </xf>
    <xf numFmtId="176" fontId="2" fillId="0" borderId="9" xfId="17" applyNumberFormat="1" applyFont="1" applyFill="1" applyBorder="1" applyAlignment="1">
      <alignment vertical="center"/>
    </xf>
    <xf numFmtId="178" fontId="2" fillId="0" borderId="1" xfId="17" applyNumberFormat="1" applyFont="1" applyFill="1" applyBorder="1" applyAlignment="1">
      <alignment vertical="center"/>
    </xf>
    <xf numFmtId="178" fontId="2" fillId="0" borderId="2" xfId="17" applyNumberFormat="1" applyFont="1" applyFill="1" applyBorder="1" applyAlignment="1">
      <alignment vertical="center"/>
    </xf>
    <xf numFmtId="178" fontId="2" fillId="0" borderId="6" xfId="17" applyNumberFormat="1" applyFont="1" applyFill="1" applyBorder="1" applyAlignment="1">
      <alignment vertical="center"/>
    </xf>
    <xf numFmtId="178" fontId="2" fillId="0" borderId="7" xfId="17" applyNumberFormat="1" applyFont="1" applyFill="1" applyBorder="1" applyAlignment="1">
      <alignment vertical="center"/>
    </xf>
    <xf numFmtId="177" fontId="3" fillId="0" borderId="1" xfId="17" applyNumberFormat="1" applyFont="1" applyFill="1" applyBorder="1" applyAlignment="1">
      <alignment vertical="center"/>
    </xf>
    <xf numFmtId="178" fontId="3" fillId="0" borderId="1" xfId="17" applyNumberFormat="1" applyFont="1" applyFill="1" applyBorder="1" applyAlignment="1">
      <alignment vertical="center"/>
    </xf>
    <xf numFmtId="183" fontId="3" fillId="0" borderId="1" xfId="17" applyNumberFormat="1" applyFont="1" applyFill="1" applyBorder="1" applyAlignment="1">
      <alignment vertical="center"/>
    </xf>
    <xf numFmtId="183" fontId="3" fillId="0" borderId="8" xfId="17" applyNumberFormat="1" applyFont="1" applyFill="1" applyBorder="1" applyAlignment="1">
      <alignment vertical="center"/>
    </xf>
    <xf numFmtId="178" fontId="3" fillId="0" borderId="6" xfId="17" applyNumberFormat="1" applyFont="1" applyFill="1" applyBorder="1" applyAlignment="1">
      <alignment vertical="center"/>
    </xf>
    <xf numFmtId="184" fontId="3" fillId="0" borderId="1" xfId="17" applyNumberFormat="1" applyFont="1" applyFill="1" applyBorder="1" applyAlignment="1">
      <alignment vertical="center"/>
    </xf>
    <xf numFmtId="178" fontId="3" fillId="0" borderId="8" xfId="17" applyNumberFormat="1" applyFont="1" applyFill="1" applyBorder="1" applyAlignment="1">
      <alignment vertical="center"/>
    </xf>
    <xf numFmtId="180" fontId="2" fillId="0" borderId="1" xfId="17" applyNumberFormat="1" applyFont="1" applyFill="1" applyBorder="1" applyAlignment="1">
      <alignment vertical="center"/>
    </xf>
    <xf numFmtId="184" fontId="2" fillId="0" borderId="1" xfId="17" applyNumberFormat="1" applyFont="1" applyFill="1" applyBorder="1" applyAlignment="1">
      <alignment vertical="center"/>
    </xf>
    <xf numFmtId="49" fontId="2" fillId="0" borderId="12" xfId="21" applyNumberFormat="1" applyFont="1" applyBorder="1" applyAlignment="1">
      <alignment horizontal="right" vertical="center"/>
      <protection/>
    </xf>
    <xf numFmtId="49" fontId="2" fillId="0" borderId="0" xfId="21" applyNumberFormat="1" applyFont="1" applyBorder="1" applyAlignment="1">
      <alignment horizontal="right" vertical="center"/>
      <protection/>
    </xf>
    <xf numFmtId="0" fontId="2" fillId="0" borderId="10" xfId="21" applyFont="1" applyBorder="1" applyAlignment="1">
      <alignment horizontal="right" vertical="center"/>
      <protection/>
    </xf>
    <xf numFmtId="187" fontId="2" fillId="0" borderId="9" xfId="21" applyNumberFormat="1" applyFont="1" applyFill="1" applyBorder="1" applyAlignment="1">
      <alignment vertical="center"/>
      <protection/>
    </xf>
    <xf numFmtId="187" fontId="2" fillId="0" borderId="7" xfId="21" applyNumberFormat="1" applyFont="1" applyFill="1" applyBorder="1" applyAlignment="1">
      <alignment vertical="center"/>
      <protection/>
    </xf>
    <xf numFmtId="38" fontId="4" fillId="0" borderId="19" xfId="17" applyFont="1" applyBorder="1" applyAlignment="1">
      <alignment vertical="center"/>
    </xf>
    <xf numFmtId="38" fontId="4" fillId="0" borderId="6" xfId="17" applyFont="1" applyBorder="1" applyAlignment="1">
      <alignment vertical="center"/>
    </xf>
    <xf numFmtId="38" fontId="4" fillId="0" borderId="6" xfId="17" applyFont="1" applyFill="1" applyBorder="1" applyAlignment="1">
      <alignment vertical="center"/>
    </xf>
    <xf numFmtId="38" fontId="4" fillId="0" borderId="7" xfId="17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8" fontId="13" fillId="0" borderId="1" xfId="17" applyFont="1" applyBorder="1" applyAlignment="1">
      <alignment vertical="center"/>
    </xf>
    <xf numFmtId="38" fontId="13" fillId="0" borderId="8" xfId="17" applyFont="1" applyBorder="1" applyAlignment="1">
      <alignment vertical="center"/>
    </xf>
    <xf numFmtId="177" fontId="2" fillId="0" borderId="1" xfId="17" applyNumberFormat="1" applyFont="1" applyFill="1" applyBorder="1" applyAlignment="1">
      <alignment vertical="center"/>
    </xf>
    <xf numFmtId="183" fontId="2" fillId="0" borderId="1" xfId="17" applyNumberFormat="1" applyFont="1" applyFill="1" applyBorder="1" applyAlignment="1">
      <alignment vertical="center"/>
    </xf>
    <xf numFmtId="183" fontId="2" fillId="0" borderId="8" xfId="17" applyNumberFormat="1" applyFont="1" applyFill="1" applyBorder="1" applyAlignment="1">
      <alignment vertical="center"/>
    </xf>
    <xf numFmtId="177" fontId="2" fillId="0" borderId="2" xfId="17" applyNumberFormat="1" applyFont="1" applyFill="1" applyBorder="1" applyAlignment="1">
      <alignment vertical="center"/>
    </xf>
    <xf numFmtId="183" fontId="2" fillId="0" borderId="2" xfId="17" applyNumberFormat="1" applyFont="1" applyFill="1" applyBorder="1" applyAlignment="1">
      <alignment vertical="center"/>
    </xf>
    <xf numFmtId="183" fontId="2" fillId="0" borderId="9" xfId="17" applyNumberFormat="1" applyFont="1" applyFill="1" applyBorder="1" applyAlignment="1">
      <alignment vertical="center"/>
    </xf>
    <xf numFmtId="184" fontId="2" fillId="0" borderId="2" xfId="17" applyNumberFormat="1" applyFont="1" applyFill="1" applyBorder="1" applyAlignment="1">
      <alignment vertical="center"/>
    </xf>
    <xf numFmtId="38" fontId="13" fillId="0" borderId="2" xfId="17" applyFont="1" applyBorder="1" applyAlignment="1">
      <alignment vertical="center"/>
    </xf>
    <xf numFmtId="38" fontId="13" fillId="0" borderId="9" xfId="17" applyFont="1" applyBorder="1" applyAlignment="1">
      <alignment vertical="center"/>
    </xf>
    <xf numFmtId="180" fontId="3" fillId="0" borderId="1" xfId="17" applyNumberFormat="1" applyFont="1" applyFill="1" applyBorder="1" applyAlignment="1">
      <alignment vertical="center"/>
    </xf>
    <xf numFmtId="178" fontId="2" fillId="0" borderId="8" xfId="17" applyNumberFormat="1" applyFont="1" applyFill="1" applyBorder="1" applyAlignment="1">
      <alignment horizontal="right" vertical="center"/>
    </xf>
    <xf numFmtId="178" fontId="2" fillId="0" borderId="8" xfId="17" applyNumberFormat="1" applyFont="1" applyFill="1" applyBorder="1" applyAlignment="1">
      <alignment vertical="center"/>
    </xf>
    <xf numFmtId="180" fontId="2" fillId="0" borderId="2" xfId="17" applyNumberFormat="1" applyFont="1" applyFill="1" applyBorder="1" applyAlignment="1">
      <alignment vertical="center"/>
    </xf>
    <xf numFmtId="178" fontId="2" fillId="0" borderId="9" xfId="17" applyNumberFormat="1" applyFont="1" applyFill="1" applyBorder="1" applyAlignment="1">
      <alignment vertical="center"/>
    </xf>
    <xf numFmtId="38" fontId="2" fillId="0" borderId="20" xfId="17" applyFont="1" applyBorder="1" applyAlignment="1">
      <alignment vertical="center"/>
    </xf>
    <xf numFmtId="38" fontId="2" fillId="0" borderId="8" xfId="17" applyFont="1" applyBorder="1" applyAlignment="1">
      <alignment vertical="center"/>
    </xf>
    <xf numFmtId="192" fontId="11" fillId="0" borderId="1" xfId="17" applyNumberFormat="1" applyFont="1" applyBorder="1" applyAlignment="1">
      <alignment vertical="center"/>
    </xf>
    <xf numFmtId="192" fontId="11" fillId="0" borderId="2" xfId="17" applyNumberFormat="1" applyFont="1" applyBorder="1" applyAlignment="1">
      <alignment vertical="center"/>
    </xf>
    <xf numFmtId="192" fontId="11" fillId="0" borderId="11" xfId="17" applyNumberFormat="1" applyFont="1" applyBorder="1" applyAlignment="1">
      <alignment vertical="center"/>
    </xf>
    <xf numFmtId="192" fontId="15" fillId="0" borderId="1" xfId="17" applyNumberFormat="1" applyFont="1" applyBorder="1" applyAlignment="1">
      <alignment vertical="center"/>
    </xf>
    <xf numFmtId="38" fontId="11" fillId="0" borderId="11" xfId="17" applyFont="1" applyBorder="1" applyAlignment="1">
      <alignment vertical="center"/>
    </xf>
    <xf numFmtId="38" fontId="11" fillId="0" borderId="1" xfId="17" applyFont="1" applyBorder="1" applyAlignment="1">
      <alignment vertical="center"/>
    </xf>
    <xf numFmtId="38" fontId="15" fillId="0" borderId="1" xfId="17" applyFont="1" applyBorder="1" applyAlignment="1">
      <alignment vertical="center"/>
    </xf>
    <xf numFmtId="192" fontId="15" fillId="0" borderId="4" xfId="17" applyNumberFormat="1" applyFont="1" applyBorder="1" applyAlignment="1">
      <alignment vertical="center"/>
    </xf>
    <xf numFmtId="38" fontId="15" fillId="0" borderId="4" xfId="17" applyFont="1" applyBorder="1" applyAlignment="1">
      <alignment vertical="center"/>
    </xf>
    <xf numFmtId="38" fontId="11" fillId="0" borderId="4" xfId="17" applyFont="1" applyBorder="1" applyAlignment="1">
      <alignment horizontal="distributed" vertical="center"/>
    </xf>
    <xf numFmtId="38" fontId="15" fillId="0" borderId="0" xfId="17" applyFont="1" applyBorder="1" applyAlignment="1">
      <alignment horizontal="distributed" vertical="center"/>
    </xf>
    <xf numFmtId="38" fontId="16" fillId="0" borderId="0" xfId="17" applyFont="1" applyAlignment="1">
      <alignment vertical="center"/>
    </xf>
    <xf numFmtId="38" fontId="10" fillId="0" borderId="0" xfId="17" applyFont="1" applyAlignment="1">
      <alignment vertical="center"/>
    </xf>
    <xf numFmtId="38" fontId="10" fillId="0" borderId="0" xfId="17" applyFont="1" applyAlignment="1">
      <alignment horizontal="right" vertical="center"/>
    </xf>
    <xf numFmtId="38" fontId="11" fillId="0" borderId="0" xfId="17" applyFont="1" applyAlignment="1">
      <alignment vertical="center"/>
    </xf>
    <xf numFmtId="177" fontId="15" fillId="0" borderId="1" xfId="17" applyNumberFormat="1" applyFont="1" applyBorder="1" applyAlignment="1">
      <alignment vertical="center"/>
    </xf>
    <xf numFmtId="192" fontId="15" fillId="0" borderId="11" xfId="17" applyNumberFormat="1" applyFont="1" applyBorder="1" applyAlignment="1">
      <alignment vertical="center"/>
    </xf>
    <xf numFmtId="192" fontId="15" fillId="0" borderId="20" xfId="17" applyNumberFormat="1" applyFont="1" applyBorder="1" applyAlignment="1">
      <alignment vertical="center"/>
    </xf>
    <xf numFmtId="38" fontId="11" fillId="0" borderId="12" xfId="17" applyFont="1" applyBorder="1" applyAlignment="1">
      <alignment vertical="center"/>
    </xf>
    <xf numFmtId="38" fontId="11" fillId="0" borderId="19" xfId="17" applyFont="1" applyBorder="1" applyAlignment="1">
      <alignment horizontal="distributed" vertical="center"/>
    </xf>
    <xf numFmtId="177" fontId="11" fillId="0" borderId="1" xfId="17" applyNumberFormat="1" applyFont="1" applyBorder="1" applyAlignment="1">
      <alignment vertical="center"/>
    </xf>
    <xf numFmtId="192" fontId="11" fillId="0" borderId="20" xfId="17" applyNumberFormat="1" applyFont="1" applyBorder="1" applyAlignment="1">
      <alignment vertical="center"/>
    </xf>
    <xf numFmtId="38" fontId="11" fillId="0" borderId="20" xfId="17" applyFont="1" applyBorder="1" applyAlignment="1">
      <alignment vertical="center"/>
    </xf>
    <xf numFmtId="38" fontId="11" fillId="0" borderId="0" xfId="17" applyFont="1" applyBorder="1" applyAlignment="1">
      <alignment vertical="center"/>
    </xf>
    <xf numFmtId="38" fontId="11" fillId="0" borderId="6" xfId="17" applyFont="1" applyBorder="1" applyAlignment="1">
      <alignment horizontal="distributed" vertical="center"/>
    </xf>
    <xf numFmtId="192" fontId="11" fillId="0" borderId="8" xfId="17" applyNumberFormat="1" applyFont="1" applyBorder="1" applyAlignment="1">
      <alignment vertical="center"/>
    </xf>
    <xf numFmtId="38" fontId="11" fillId="0" borderId="8" xfId="17" applyFont="1" applyBorder="1" applyAlignment="1">
      <alignment vertical="center"/>
    </xf>
    <xf numFmtId="192" fontId="15" fillId="0" borderId="8" xfId="17" applyNumberFormat="1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177" fontId="15" fillId="0" borderId="4" xfId="17" applyNumberFormat="1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1" fillId="0" borderId="10" xfId="17" applyFont="1" applyBorder="1" applyAlignment="1">
      <alignment vertical="center"/>
    </xf>
    <xf numFmtId="38" fontId="11" fillId="0" borderId="7" xfId="17" applyFont="1" applyBorder="1" applyAlignment="1">
      <alignment horizontal="distributed" vertical="center"/>
    </xf>
    <xf numFmtId="177" fontId="11" fillId="0" borderId="2" xfId="17" applyNumberFormat="1" applyFont="1" applyBorder="1" applyAlignment="1">
      <alignment vertical="center"/>
    </xf>
    <xf numFmtId="192" fontId="11" fillId="0" borderId="9" xfId="17" applyNumberFormat="1" applyFont="1" applyBorder="1" applyAlignment="1">
      <alignment vertical="center"/>
    </xf>
    <xf numFmtId="187" fontId="11" fillId="0" borderId="1" xfId="21" applyNumberFormat="1" applyFont="1" applyFill="1" applyBorder="1" applyAlignment="1">
      <alignment vertical="center"/>
      <protection/>
    </xf>
    <xf numFmtId="187" fontId="11" fillId="0" borderId="2" xfId="21" applyNumberFormat="1" applyFont="1" applyFill="1" applyBorder="1" applyAlignment="1">
      <alignment vertical="center"/>
      <protection/>
    </xf>
    <xf numFmtId="187" fontId="15" fillId="0" borderId="1" xfId="21" applyNumberFormat="1" applyFont="1" applyFill="1" applyBorder="1" applyAlignment="1">
      <alignment vertical="center"/>
      <protection/>
    </xf>
    <xf numFmtId="187" fontId="11" fillId="0" borderId="0" xfId="21" applyNumberFormat="1" applyFont="1" applyAlignment="1">
      <alignment vertical="center"/>
      <protection/>
    </xf>
    <xf numFmtId="187" fontId="15" fillId="0" borderId="2" xfId="21" applyNumberFormat="1" applyFont="1" applyFill="1" applyBorder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1" fillId="0" borderId="3" xfId="21" applyFont="1" applyBorder="1" applyAlignment="1">
      <alignment horizontal="distributed" vertical="center"/>
      <protection/>
    </xf>
    <xf numFmtId="0" fontId="11" fillId="0" borderId="4" xfId="21" applyFont="1" applyBorder="1" applyAlignment="1">
      <alignment horizontal="distributed" vertical="center"/>
      <protection/>
    </xf>
    <xf numFmtId="0" fontId="11" fillId="0" borderId="5" xfId="21" applyFont="1" applyBorder="1" applyAlignment="1">
      <alignment horizontal="distributed" vertical="center"/>
      <protection/>
    </xf>
    <xf numFmtId="0" fontId="11" fillId="0" borderId="4" xfId="21" applyFont="1" applyBorder="1" applyAlignment="1">
      <alignment horizontal="distributed" vertical="center" wrapText="1"/>
      <protection/>
    </xf>
    <xf numFmtId="0" fontId="11" fillId="0" borderId="0" xfId="21" applyFont="1" applyBorder="1" applyAlignment="1">
      <alignment vertical="center"/>
      <protection/>
    </xf>
    <xf numFmtId="0" fontId="11" fillId="0" borderId="6" xfId="21" applyFont="1" applyBorder="1" applyAlignment="1">
      <alignment horizontal="distributed" vertical="center"/>
      <protection/>
    </xf>
    <xf numFmtId="176" fontId="11" fillId="0" borderId="1" xfId="21" applyNumberFormat="1" applyFont="1" applyBorder="1" applyAlignment="1">
      <alignment vertical="center"/>
      <protection/>
    </xf>
    <xf numFmtId="177" fontId="11" fillId="0" borderId="1" xfId="21" applyNumberFormat="1" applyFont="1" applyBorder="1" applyAlignment="1">
      <alignment vertical="center"/>
      <protection/>
    </xf>
    <xf numFmtId="177" fontId="11" fillId="0" borderId="8" xfId="21" applyNumberFormat="1" applyFont="1" applyBorder="1" applyAlignment="1">
      <alignment vertical="center"/>
      <protection/>
    </xf>
    <xf numFmtId="176" fontId="15" fillId="0" borderId="1" xfId="21" applyNumberFormat="1" applyFont="1" applyBorder="1" applyAlignment="1">
      <alignment vertical="center"/>
      <protection/>
    </xf>
    <xf numFmtId="177" fontId="15" fillId="0" borderId="1" xfId="21" applyNumberFormat="1" applyFont="1" applyBorder="1" applyAlignment="1">
      <alignment vertical="center"/>
      <protection/>
    </xf>
    <xf numFmtId="176" fontId="15" fillId="0" borderId="2" xfId="21" applyNumberFormat="1" applyFont="1" applyBorder="1" applyAlignment="1">
      <alignment vertical="center"/>
      <protection/>
    </xf>
    <xf numFmtId="177" fontId="15" fillId="0" borderId="2" xfId="21" applyNumberFormat="1" applyFont="1" applyBorder="1" applyAlignment="1">
      <alignment vertical="center"/>
      <protection/>
    </xf>
    <xf numFmtId="177" fontId="11" fillId="0" borderId="9" xfId="21" applyNumberFormat="1" applyFont="1" applyBorder="1" applyAlignment="1">
      <alignment vertical="center"/>
      <protection/>
    </xf>
    <xf numFmtId="177" fontId="11" fillId="0" borderId="1" xfId="21" applyNumberFormat="1" applyFont="1" applyBorder="1" applyAlignment="1">
      <alignment horizontal="right" vertical="center"/>
      <protection/>
    </xf>
    <xf numFmtId="0" fontId="11" fillId="0" borderId="10" xfId="21" applyFont="1" applyBorder="1" applyAlignment="1">
      <alignment vertical="center"/>
      <protection/>
    </xf>
    <xf numFmtId="0" fontId="11" fillId="0" borderId="7" xfId="21" applyFont="1" applyBorder="1" applyAlignment="1">
      <alignment horizontal="distributed" vertical="center"/>
      <protection/>
    </xf>
    <xf numFmtId="176" fontId="11" fillId="0" borderId="2" xfId="21" applyNumberFormat="1" applyFont="1" applyBorder="1" applyAlignment="1">
      <alignment vertical="center"/>
      <protection/>
    </xf>
    <xf numFmtId="177" fontId="11" fillId="0" borderId="2" xfId="21" applyNumberFormat="1" applyFont="1" applyBorder="1" applyAlignment="1">
      <alignment vertical="center"/>
      <protection/>
    </xf>
    <xf numFmtId="0" fontId="10" fillId="0" borderId="0" xfId="21" applyFont="1" applyAlignment="1">
      <alignment horizontal="center" vertical="center"/>
      <protection/>
    </xf>
    <xf numFmtId="0" fontId="10" fillId="0" borderId="0" xfId="21" applyFont="1" applyAlignment="1">
      <alignment vertical="center"/>
      <protection/>
    </xf>
    <xf numFmtId="0" fontId="10" fillId="0" borderId="0" xfId="21" applyFont="1" applyAlignment="1">
      <alignment horizontal="right" vertical="center"/>
      <protection/>
    </xf>
    <xf numFmtId="0" fontId="11" fillId="0" borderId="13" xfId="21" applyFont="1" applyBorder="1" applyAlignment="1">
      <alignment horizontal="distributed" vertical="center"/>
      <protection/>
    </xf>
    <xf numFmtId="0" fontId="11" fillId="0" borderId="14" xfId="21" applyFont="1" applyBorder="1" applyAlignment="1">
      <alignment horizontal="distributed" vertical="center"/>
      <protection/>
    </xf>
    <xf numFmtId="0" fontId="11" fillId="0" borderId="0" xfId="21" applyFont="1" applyAlignment="1">
      <alignment horizontal="distributed" vertical="center"/>
      <protection/>
    </xf>
    <xf numFmtId="0" fontId="15" fillId="0" borderId="6" xfId="21" applyFont="1" applyBorder="1" applyAlignment="1">
      <alignment horizontal="distributed" vertical="center"/>
      <protection/>
    </xf>
    <xf numFmtId="187" fontId="15" fillId="0" borderId="1" xfId="21" applyNumberFormat="1" applyFont="1" applyBorder="1" applyAlignment="1">
      <alignment vertical="center"/>
      <protection/>
    </xf>
    <xf numFmtId="187" fontId="15" fillId="0" borderId="8" xfId="21" applyNumberFormat="1" applyFont="1" applyBorder="1" applyAlignment="1">
      <alignment vertical="center"/>
      <protection/>
    </xf>
    <xf numFmtId="187" fontId="11" fillId="0" borderId="15" xfId="21" applyNumberFormat="1" applyFont="1" applyBorder="1" applyAlignment="1">
      <alignment horizontal="center" vertical="center"/>
      <protection/>
    </xf>
    <xf numFmtId="187" fontId="11" fillId="0" borderId="1" xfId="21" applyNumberFormat="1" applyFont="1" applyBorder="1" applyAlignment="1">
      <alignment vertical="center"/>
      <protection/>
    </xf>
    <xf numFmtId="187" fontId="11" fillId="0" borderId="8" xfId="21" applyNumberFormat="1" applyFont="1" applyBorder="1" applyAlignment="1">
      <alignment vertical="center"/>
      <protection/>
    </xf>
    <xf numFmtId="187" fontId="11" fillId="0" borderId="6" xfId="21" applyNumberFormat="1" applyFont="1" applyBorder="1" applyAlignment="1">
      <alignment horizontal="center" vertical="center"/>
      <protection/>
    </xf>
    <xf numFmtId="187" fontId="11" fillId="0" borderId="16" xfId="21" applyNumberFormat="1" applyFont="1" applyBorder="1" applyAlignment="1">
      <alignment vertical="center"/>
      <protection/>
    </xf>
    <xf numFmtId="0" fontId="11" fillId="0" borderId="6" xfId="21" applyFont="1" applyBorder="1" applyAlignment="1">
      <alignment horizontal="center" vertical="center"/>
      <protection/>
    </xf>
    <xf numFmtId="187" fontId="11" fillId="0" borderId="16" xfId="21" applyNumberFormat="1" applyFont="1" applyFill="1" applyBorder="1" applyAlignment="1">
      <alignment vertical="center"/>
      <protection/>
    </xf>
    <xf numFmtId="0" fontId="11" fillId="0" borderId="21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vertical="center"/>
      <protection/>
    </xf>
    <xf numFmtId="188" fontId="11" fillId="0" borderId="1" xfId="21" applyNumberFormat="1" applyFont="1" applyBorder="1" applyAlignment="1">
      <alignment horizontal="right" vertical="center"/>
      <protection/>
    </xf>
    <xf numFmtId="188" fontId="11" fillId="0" borderId="8" xfId="21" applyNumberFormat="1" applyFont="1" applyBorder="1" applyAlignment="1">
      <alignment horizontal="right" vertical="center"/>
      <protection/>
    </xf>
    <xf numFmtId="188" fontId="11" fillId="0" borderId="0" xfId="21" applyNumberFormat="1" applyFont="1" applyBorder="1" applyAlignment="1">
      <alignment vertical="center"/>
      <protection/>
    </xf>
    <xf numFmtId="0" fontId="11" fillId="0" borderId="17" xfId="21" applyFont="1" applyBorder="1" applyAlignment="1">
      <alignment horizontal="center" vertical="center"/>
      <protection/>
    </xf>
    <xf numFmtId="0" fontId="11" fillId="0" borderId="9" xfId="21" applyFont="1" applyBorder="1" applyAlignment="1">
      <alignment vertical="center"/>
      <protection/>
    </xf>
    <xf numFmtId="0" fontId="11" fillId="0" borderId="22" xfId="21" applyFont="1" applyBorder="1" applyAlignment="1">
      <alignment horizontal="center" vertical="center"/>
      <protection/>
    </xf>
    <xf numFmtId="0" fontId="11" fillId="0" borderId="11" xfId="21" applyFont="1" applyBorder="1" applyAlignment="1">
      <alignment vertical="center"/>
      <protection/>
    </xf>
    <xf numFmtId="0" fontId="11" fillId="0" borderId="20" xfId="21" applyFont="1" applyBorder="1" applyAlignment="1">
      <alignment vertical="center"/>
      <protection/>
    </xf>
    <xf numFmtId="187" fontId="11" fillId="0" borderId="6" xfId="21" applyNumberFormat="1" applyFont="1" applyBorder="1" applyAlignment="1">
      <alignment horizontal="distributed" vertical="center"/>
      <protection/>
    </xf>
    <xf numFmtId="188" fontId="11" fillId="0" borderId="1" xfId="21" applyNumberFormat="1" applyFont="1" applyBorder="1" applyAlignment="1">
      <alignment vertical="center"/>
      <protection/>
    </xf>
    <xf numFmtId="188" fontId="11" fillId="0" borderId="8" xfId="21" applyNumberFormat="1" applyFont="1" applyBorder="1" applyAlignment="1">
      <alignment vertical="center"/>
      <protection/>
    </xf>
    <xf numFmtId="0" fontId="11" fillId="0" borderId="7" xfId="21" applyFont="1" applyBorder="1" applyAlignment="1">
      <alignment horizontal="center" vertical="center"/>
      <protection/>
    </xf>
    <xf numFmtId="187" fontId="11" fillId="0" borderId="2" xfId="21" applyNumberFormat="1" applyFont="1" applyBorder="1" applyAlignment="1">
      <alignment vertical="center"/>
      <protection/>
    </xf>
    <xf numFmtId="187" fontId="11" fillId="0" borderId="9" xfId="21" applyNumberFormat="1" applyFont="1" applyBorder="1" applyAlignment="1">
      <alignment vertical="center"/>
      <protection/>
    </xf>
    <xf numFmtId="187" fontId="11" fillId="0" borderId="17" xfId="21" applyNumberFormat="1" applyFont="1" applyBorder="1" applyAlignment="1">
      <alignment horizontal="center" vertical="center"/>
      <protection/>
    </xf>
    <xf numFmtId="187" fontId="11" fillId="0" borderId="7" xfId="21" applyNumberFormat="1" applyFont="1" applyBorder="1" applyAlignment="1">
      <alignment horizontal="center" vertical="center"/>
      <protection/>
    </xf>
    <xf numFmtId="187" fontId="11" fillId="0" borderId="18" xfId="21" applyNumberFormat="1" applyFont="1" applyFill="1" applyBorder="1" applyAlignment="1">
      <alignment vertical="center"/>
      <protection/>
    </xf>
    <xf numFmtId="57" fontId="10" fillId="0" borderId="0" xfId="21" applyNumberFormat="1" applyFont="1" applyAlignment="1">
      <alignment vertical="center"/>
      <protection/>
    </xf>
    <xf numFmtId="0" fontId="11" fillId="0" borderId="0" xfId="21" applyFont="1" applyAlignment="1">
      <alignment horizontal="center" vertical="center"/>
      <protection/>
    </xf>
    <xf numFmtId="0" fontId="2" fillId="0" borderId="10" xfId="0" applyFont="1" applyBorder="1" applyAlignment="1">
      <alignment horizontal="right" vertical="center"/>
    </xf>
    <xf numFmtId="177" fontId="3" fillId="0" borderId="2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82" fontId="3" fillId="0" borderId="9" xfId="0" applyNumberFormat="1" applyFont="1" applyBorder="1" applyAlignment="1">
      <alignment vertical="center"/>
    </xf>
    <xf numFmtId="182" fontId="3" fillId="0" borderId="7" xfId="0" applyNumberFormat="1" applyFont="1" applyBorder="1" applyAlignment="1">
      <alignment vertical="center"/>
    </xf>
    <xf numFmtId="182" fontId="3" fillId="0" borderId="2" xfId="0" applyNumberFormat="1" applyFont="1" applyBorder="1" applyAlignment="1">
      <alignment vertical="center"/>
    </xf>
    <xf numFmtId="177" fontId="15" fillId="0" borderId="8" xfId="21" applyNumberFormat="1" applyFont="1" applyBorder="1" applyAlignment="1">
      <alignment vertical="center"/>
      <protection/>
    </xf>
    <xf numFmtId="177" fontId="15" fillId="0" borderId="9" xfId="21" applyNumberFormat="1" applyFont="1" applyBorder="1" applyAlignment="1">
      <alignment vertical="center"/>
      <protection/>
    </xf>
    <xf numFmtId="49" fontId="11" fillId="0" borderId="4" xfId="22" applyNumberFormat="1" applyFont="1" applyFill="1" applyBorder="1" applyAlignment="1">
      <alignment horizontal="distributed" vertical="center" wrapText="1"/>
      <protection/>
    </xf>
    <xf numFmtId="49" fontId="11" fillId="0" borderId="4" xfId="22" applyNumberFormat="1" applyFont="1" applyFill="1" applyBorder="1" applyAlignment="1">
      <alignment horizontal="distributed" vertical="center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0" fillId="0" borderId="5" xfId="22" applyNumberFormat="1" applyFont="1" applyFill="1" applyBorder="1" applyAlignment="1">
      <alignment horizontal="distributed" vertical="center" wrapText="1"/>
      <protection/>
    </xf>
    <xf numFmtId="0" fontId="10" fillId="0" borderId="5" xfId="22" applyNumberFormat="1" applyFont="1" applyFill="1" applyBorder="1" applyAlignment="1">
      <alignment horizontal="distributed" vertical="center"/>
      <protection/>
    </xf>
    <xf numFmtId="0" fontId="4" fillId="0" borderId="10" xfId="0" applyFont="1" applyBorder="1" applyAlignment="1">
      <alignment horizontal="right" vertical="center"/>
    </xf>
    <xf numFmtId="56" fontId="5" fillId="0" borderId="0" xfId="0" applyNumberFormat="1" applyFont="1" applyAlignment="1">
      <alignment horizontal="right" vertical="center"/>
    </xf>
    <xf numFmtId="0" fontId="5" fillId="0" borderId="0" xfId="21" applyFont="1" applyAlignment="1">
      <alignment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19" xfId="21" applyFont="1" applyBorder="1" applyAlignment="1">
      <alignment horizontal="distributed" vertical="center"/>
      <protection/>
    </xf>
    <xf numFmtId="0" fontId="2" fillId="0" borderId="10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horizontal="distributed" vertical="center"/>
      <protection/>
    </xf>
    <xf numFmtId="0" fontId="2" fillId="0" borderId="11" xfId="21" applyFont="1" applyBorder="1" applyAlignment="1">
      <alignment horizontal="distributed" vertical="center"/>
      <protection/>
    </xf>
    <xf numFmtId="0" fontId="2" fillId="0" borderId="2" xfId="21" applyFont="1" applyBorder="1" applyAlignment="1">
      <alignment horizontal="distributed" vertical="center"/>
      <protection/>
    </xf>
    <xf numFmtId="0" fontId="5" fillId="0" borderId="0" xfId="21" applyFont="1" applyAlignment="1">
      <alignment horizontal="right" vertical="center"/>
      <protection/>
    </xf>
    <xf numFmtId="0" fontId="2" fillId="0" borderId="0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0" borderId="19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49" fontId="10" fillId="0" borderId="4" xfId="22" applyNumberFormat="1" applyFont="1" applyFill="1" applyBorder="1" applyAlignment="1">
      <alignment horizontal="distributed" vertical="center"/>
      <protection/>
    </xf>
    <xf numFmtId="0" fontId="10" fillId="0" borderId="4" xfId="22" applyNumberFormat="1" applyFont="1" applyFill="1" applyBorder="1" applyAlignment="1">
      <alignment horizontal="distributed" vertical="center"/>
      <protection/>
    </xf>
    <xf numFmtId="0" fontId="10" fillId="0" borderId="4" xfId="22" applyNumberFormat="1" applyFont="1" applyFill="1" applyBorder="1" applyAlignment="1">
      <alignment horizontal="distributed" vertical="center" wrapText="1"/>
      <protection/>
    </xf>
    <xf numFmtId="0" fontId="2" fillId="0" borderId="3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2" fillId="0" borderId="5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/>
    </xf>
    <xf numFmtId="38" fontId="15" fillId="0" borderId="23" xfId="17" applyFont="1" applyBorder="1" applyAlignment="1">
      <alignment horizontal="distributed" vertical="center"/>
    </xf>
    <xf numFmtId="38" fontId="15" fillId="0" borderId="3" xfId="17" applyFont="1" applyBorder="1" applyAlignment="1">
      <alignment horizontal="distributed" vertical="center"/>
    </xf>
    <xf numFmtId="38" fontId="11" fillId="0" borderId="4" xfId="17" applyFont="1" applyBorder="1" applyAlignment="1">
      <alignment horizontal="distributed" vertical="center"/>
    </xf>
    <xf numFmtId="38" fontId="11" fillId="0" borderId="4" xfId="17" applyFont="1" applyBorder="1" applyAlignment="1">
      <alignment horizontal="distributed" vertical="center" wrapText="1"/>
    </xf>
    <xf numFmtId="38" fontId="15" fillId="0" borderId="0" xfId="17" applyFont="1" applyBorder="1" applyAlignment="1">
      <alignment horizontal="distributed" vertical="center"/>
    </xf>
    <xf numFmtId="38" fontId="15" fillId="0" borderId="6" xfId="17" applyFont="1" applyBorder="1" applyAlignment="1">
      <alignment horizontal="distributed" vertical="center"/>
    </xf>
    <xf numFmtId="38" fontId="15" fillId="0" borderId="0" xfId="17" applyFont="1" applyBorder="1" applyAlignment="1">
      <alignment horizontal="distributed" vertical="distributed"/>
    </xf>
    <xf numFmtId="38" fontId="15" fillId="0" borderId="6" xfId="17" applyFont="1" applyBorder="1" applyAlignment="1">
      <alignment horizontal="distributed" vertical="distributed"/>
    </xf>
    <xf numFmtId="38" fontId="11" fillId="0" borderId="5" xfId="17" applyFont="1" applyBorder="1" applyAlignment="1">
      <alignment horizontal="distributed" vertical="center" wrapText="1"/>
    </xf>
    <xf numFmtId="38" fontId="11" fillId="0" borderId="5" xfId="17" applyFont="1" applyBorder="1" applyAlignment="1">
      <alignment horizontal="distributed" vertical="center"/>
    </xf>
    <xf numFmtId="38" fontId="11" fillId="0" borderId="3" xfId="17" applyFont="1" applyBorder="1" applyAlignment="1">
      <alignment horizontal="distributed" vertical="center"/>
    </xf>
    <xf numFmtId="38" fontId="11" fillId="0" borderId="4" xfId="17" applyFont="1" applyBorder="1" applyAlignment="1">
      <alignment horizontal="center" vertical="center" wrapText="1"/>
    </xf>
    <xf numFmtId="38" fontId="11" fillId="0" borderId="4" xfId="17" applyFont="1" applyBorder="1" applyAlignment="1">
      <alignment horizontal="center" vertical="center"/>
    </xf>
    <xf numFmtId="38" fontId="16" fillId="0" borderId="0" xfId="17" applyFont="1" applyAlignment="1">
      <alignment horizontal="right" vertical="center"/>
    </xf>
    <xf numFmtId="38" fontId="16" fillId="0" borderId="0" xfId="17" applyFont="1" applyAlignment="1">
      <alignment vertical="center"/>
    </xf>
    <xf numFmtId="38" fontId="15" fillId="0" borderId="12" xfId="17" applyFont="1" applyBorder="1" applyAlignment="1">
      <alignment horizontal="distributed" vertical="center"/>
    </xf>
    <xf numFmtId="38" fontId="15" fillId="0" borderId="19" xfId="17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49" fontId="11" fillId="0" borderId="5" xfId="22" applyNumberFormat="1" applyFont="1" applyFill="1" applyBorder="1" applyAlignment="1">
      <alignment horizontal="distributed" vertical="center"/>
      <protection/>
    </xf>
    <xf numFmtId="49" fontId="11" fillId="0" borderId="3" xfId="22" applyNumberFormat="1" applyFont="1" applyFill="1" applyBorder="1" applyAlignment="1">
      <alignment horizontal="distributed" vertical="center" wrapText="1"/>
      <protection/>
    </xf>
    <xf numFmtId="49" fontId="11" fillId="0" borderId="11" xfId="22" applyNumberFormat="1" applyFont="1" applyFill="1" applyBorder="1" applyAlignment="1">
      <alignment horizontal="distributed" vertical="center" wrapText="1"/>
      <protection/>
    </xf>
    <xf numFmtId="49" fontId="11" fillId="0" borderId="2" xfId="22" applyNumberFormat="1" applyFont="1" applyFill="1" applyBorder="1" applyAlignment="1">
      <alignment horizontal="distributed" vertical="center"/>
      <protection/>
    </xf>
    <xf numFmtId="49" fontId="11" fillId="0" borderId="3" xfId="22" applyNumberFormat="1" applyFont="1" applyFill="1" applyBorder="1" applyAlignment="1">
      <alignment horizontal="distributed" vertical="center"/>
      <protection/>
    </xf>
    <xf numFmtId="178" fontId="2" fillId="0" borderId="4" xfId="17" applyNumberFormat="1" applyFont="1" applyBorder="1" applyAlignment="1">
      <alignment horizontal="distributed" vertical="center"/>
    </xf>
    <xf numFmtId="178" fontId="2" fillId="0" borderId="5" xfId="17" applyNumberFormat="1" applyFont="1" applyBorder="1" applyAlignment="1">
      <alignment horizontal="distributed" vertical="center"/>
    </xf>
    <xf numFmtId="178" fontId="2" fillId="0" borderId="3" xfId="17" applyNumberFormat="1" applyFont="1" applyBorder="1" applyAlignment="1">
      <alignment horizontal="distributed" vertical="center"/>
    </xf>
    <xf numFmtId="178" fontId="2" fillId="0" borderId="23" xfId="17" applyNumberFormat="1" applyFont="1" applyBorder="1" applyAlignment="1">
      <alignment horizontal="center" vertical="center"/>
    </xf>
    <xf numFmtId="178" fontId="2" fillId="0" borderId="3" xfId="17" applyNumberFormat="1" applyFont="1" applyBorder="1" applyAlignment="1">
      <alignment horizontal="center" vertical="center"/>
    </xf>
    <xf numFmtId="178" fontId="2" fillId="0" borderId="23" xfId="17" applyNumberFormat="1" applyFont="1" applyBorder="1" applyAlignment="1">
      <alignment horizontal="distributed" vertical="center"/>
    </xf>
    <xf numFmtId="178" fontId="5" fillId="0" borderId="0" xfId="17" applyNumberFormat="1" applyFont="1" applyAlignment="1">
      <alignment horizontal="right" vertical="center"/>
    </xf>
    <xf numFmtId="184" fontId="2" fillId="0" borderId="4" xfId="17" applyNumberFormat="1" applyFont="1" applyBorder="1" applyAlignment="1">
      <alignment horizontal="distributed" vertical="center"/>
    </xf>
    <xf numFmtId="38" fontId="2" fillId="0" borderId="4" xfId="17" applyFont="1" applyBorder="1" applyAlignment="1">
      <alignment horizontal="distributed" vertical="center"/>
    </xf>
    <xf numFmtId="38" fontId="2" fillId="0" borderId="5" xfId="17" applyFont="1" applyBorder="1" applyAlignment="1">
      <alignment horizontal="distributed" vertical="center"/>
    </xf>
    <xf numFmtId="38" fontId="2" fillId="0" borderId="3" xfId="17" applyFont="1" applyBorder="1" applyAlignment="1">
      <alignment horizontal="distributed" vertical="center"/>
    </xf>
    <xf numFmtId="38" fontId="5" fillId="0" borderId="0" xfId="17" applyFont="1" applyAlignment="1">
      <alignment horizontal="right" vertical="center"/>
    </xf>
    <xf numFmtId="38" fontId="5" fillId="0" borderId="0" xfId="17" applyFont="1" applyAlignment="1">
      <alignment vertical="center"/>
    </xf>
    <xf numFmtId="0" fontId="11" fillId="0" borderId="5" xfId="21" applyFont="1" applyBorder="1" applyAlignment="1">
      <alignment horizontal="distributed" vertical="center"/>
      <protection/>
    </xf>
    <xf numFmtId="0" fontId="11" fillId="0" borderId="23" xfId="21" applyFont="1" applyBorder="1" applyAlignment="1">
      <alignment horizontal="distributed" vertical="center"/>
      <protection/>
    </xf>
    <xf numFmtId="0" fontId="11" fillId="0" borderId="3" xfId="21" applyFont="1" applyBorder="1" applyAlignment="1">
      <alignment horizontal="distributed" vertical="center"/>
      <protection/>
    </xf>
    <xf numFmtId="0" fontId="11" fillId="0" borderId="4" xfId="21" applyFont="1" applyBorder="1" applyAlignment="1">
      <alignment horizontal="distributed" vertical="center"/>
      <protection/>
    </xf>
    <xf numFmtId="0" fontId="15" fillId="0" borderId="0" xfId="21" applyFont="1" applyBorder="1" applyAlignment="1">
      <alignment horizontal="distributed" vertical="center"/>
      <protection/>
    </xf>
    <xf numFmtId="0" fontId="15" fillId="0" borderId="6" xfId="21" applyFont="1" applyBorder="1" applyAlignment="1">
      <alignment horizontal="distributed" vertical="center"/>
      <protection/>
    </xf>
    <xf numFmtId="0" fontId="15" fillId="0" borderId="10" xfId="21" applyFont="1" applyBorder="1" applyAlignment="1">
      <alignment horizontal="distributed" vertical="center"/>
      <protection/>
    </xf>
    <xf numFmtId="0" fontId="15" fillId="0" borderId="7" xfId="21" applyFont="1" applyBorder="1" applyAlignment="1">
      <alignment horizontal="distributed" vertical="center"/>
      <protection/>
    </xf>
    <xf numFmtId="0" fontId="16" fillId="0" borderId="0" xfId="21" applyFont="1" applyAlignment="1">
      <alignment horizontal="right" vertical="center"/>
      <protection/>
    </xf>
    <xf numFmtId="0" fontId="16" fillId="0" borderId="0" xfId="21" applyFont="1" applyAlignment="1">
      <alignment horizontal="left" vertical="center"/>
      <protection/>
    </xf>
    <xf numFmtId="56" fontId="5" fillId="0" borderId="0" xfId="0" applyNumberFormat="1" applyFont="1" applyAlignment="1">
      <alignment horizontal="center" vertical="center"/>
    </xf>
    <xf numFmtId="0" fontId="5" fillId="0" borderId="0" xfId="21" applyFont="1" applyAlignment="1">
      <alignment horizontal="left" vertical="center"/>
      <protection/>
    </xf>
    <xf numFmtId="38" fontId="2" fillId="0" borderId="19" xfId="17" applyFont="1" applyBorder="1" applyAlignment="1">
      <alignment horizontal="distributed" vertical="center"/>
    </xf>
    <xf numFmtId="38" fontId="2" fillId="0" borderId="20" xfId="17" applyFont="1" applyBorder="1" applyAlignment="1">
      <alignment horizontal="distributed" vertical="center"/>
    </xf>
    <xf numFmtId="38" fontId="14" fillId="0" borderId="24" xfId="17" applyFont="1" applyBorder="1" applyAlignment="1">
      <alignment horizontal="distributed" vertical="center"/>
    </xf>
    <xf numFmtId="38" fontId="14" fillId="0" borderId="25" xfId="17" applyFont="1" applyBorder="1" applyAlignment="1">
      <alignment horizontal="distributed" vertical="center"/>
    </xf>
    <xf numFmtId="38" fontId="5" fillId="0" borderId="0" xfId="17" applyFont="1" applyAlignment="1">
      <alignment horizontal="center" vertical="center"/>
    </xf>
    <xf numFmtId="38" fontId="2" fillId="0" borderId="26" xfId="17" applyFont="1" applyBorder="1" applyAlignment="1">
      <alignment horizontal="distributed" vertical="center"/>
    </xf>
    <xf numFmtId="38" fontId="2" fillId="0" borderId="27" xfId="17" applyFont="1" applyBorder="1" applyAlignment="1">
      <alignment horizontal="distributed" vertical="center"/>
    </xf>
    <xf numFmtId="38" fontId="14" fillId="0" borderId="20" xfId="17" applyFont="1" applyBorder="1" applyAlignment="1">
      <alignment horizontal="distributed" vertical="center"/>
    </xf>
    <xf numFmtId="38" fontId="14" fillId="0" borderId="2" xfId="17" applyFont="1" applyBorder="1" applyAlignment="1">
      <alignment horizontal="distributed" vertical="center"/>
    </xf>
    <xf numFmtId="38" fontId="4" fillId="0" borderId="10" xfId="17" applyFont="1" applyBorder="1" applyAlignment="1">
      <alignment horizontal="right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JB1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tabSelected="1" zoomScaleSheetLayoutView="100" workbookViewId="0" topLeftCell="A1">
      <pane xSplit="2" ySplit="4" topLeftCell="C5" activePane="bottomRight" state="frozen"/>
      <selection pane="topLeft" activeCell="N50" sqref="N50"/>
      <selection pane="topRight" activeCell="N50" sqref="N50"/>
      <selection pane="bottomLeft" activeCell="N50" sqref="N50"/>
      <selection pane="bottomRight" activeCell="A1" sqref="A1:H1"/>
    </sheetView>
  </sheetViews>
  <sheetFormatPr defaultColWidth="9.00390625" defaultRowHeight="13.5"/>
  <cols>
    <col min="1" max="1" width="3.25390625" style="51" customWidth="1"/>
    <col min="2" max="2" width="7.625" style="51" bestFit="1" customWidth="1"/>
    <col min="3" max="8" width="12.625" style="51" customWidth="1"/>
    <col min="9" max="14" width="14.375" style="51" customWidth="1"/>
    <col min="15" max="16384" width="9.00390625" style="51" customWidth="1"/>
  </cols>
  <sheetData>
    <row r="1" spans="1:9" s="52" customFormat="1" ht="21" customHeight="1">
      <c r="A1" s="399" t="s">
        <v>419</v>
      </c>
      <c r="B1" s="399"/>
      <c r="C1" s="399"/>
      <c r="D1" s="399"/>
      <c r="E1" s="399"/>
      <c r="F1" s="399"/>
      <c r="G1" s="399"/>
      <c r="H1" s="399"/>
      <c r="I1" s="52" t="s">
        <v>420</v>
      </c>
    </row>
    <row r="2" s="63" customFormat="1" ht="13.5" customHeight="1">
      <c r="N2" s="64" t="s">
        <v>99</v>
      </c>
    </row>
    <row r="3" spans="1:14" ht="12.75" customHeight="1">
      <c r="A3" s="396" t="s">
        <v>29</v>
      </c>
      <c r="B3" s="398"/>
      <c r="C3" s="398" t="s">
        <v>47</v>
      </c>
      <c r="D3" s="398" t="s">
        <v>48</v>
      </c>
      <c r="E3" s="398" t="s">
        <v>49</v>
      </c>
      <c r="F3" s="398"/>
      <c r="G3" s="398"/>
      <c r="H3" s="400" t="s">
        <v>323</v>
      </c>
      <c r="I3" s="395" t="s">
        <v>334</v>
      </c>
      <c r="J3" s="397" t="s">
        <v>335</v>
      </c>
      <c r="K3" s="398" t="s">
        <v>2</v>
      </c>
      <c r="L3" s="397" t="s">
        <v>53</v>
      </c>
      <c r="M3" s="397" t="s">
        <v>54</v>
      </c>
      <c r="N3" s="400" t="s">
        <v>55</v>
      </c>
    </row>
    <row r="4" spans="1:14" s="74" customFormat="1" ht="12.75" customHeight="1">
      <c r="A4" s="396"/>
      <c r="B4" s="398"/>
      <c r="C4" s="398"/>
      <c r="D4" s="398"/>
      <c r="E4" s="66" t="s">
        <v>50</v>
      </c>
      <c r="F4" s="66" t="s">
        <v>51</v>
      </c>
      <c r="G4" s="66" t="s">
        <v>52</v>
      </c>
      <c r="H4" s="401"/>
      <c r="I4" s="396"/>
      <c r="J4" s="398"/>
      <c r="K4" s="398"/>
      <c r="L4" s="398"/>
      <c r="M4" s="398"/>
      <c r="N4" s="401"/>
    </row>
    <row r="5" spans="1:14" ht="15.75" customHeight="1">
      <c r="A5" s="74" t="s">
        <v>97</v>
      </c>
      <c r="B5" s="75" t="s">
        <v>56</v>
      </c>
      <c r="C5" s="72"/>
      <c r="D5" s="73">
        <v>9805</v>
      </c>
      <c r="E5" s="73">
        <f>SUM(F5:G5)</f>
        <v>55532</v>
      </c>
      <c r="F5" s="73">
        <v>27048</v>
      </c>
      <c r="G5" s="73">
        <v>28484</v>
      </c>
      <c r="H5" s="77">
        <f>E5/$E$5%</f>
        <v>99.99999999999999</v>
      </c>
      <c r="I5" s="78"/>
      <c r="J5" s="79">
        <v>178.1</v>
      </c>
      <c r="K5" s="73"/>
      <c r="L5" s="79"/>
      <c r="M5" s="79">
        <f>E5/D5</f>
        <v>5.663640999490056</v>
      </c>
      <c r="N5" s="77">
        <f>F5/G5%</f>
        <v>94.95857323409635</v>
      </c>
    </row>
    <row r="6" spans="1:15" ht="15.75" customHeight="1">
      <c r="A6" s="74" t="s">
        <v>97</v>
      </c>
      <c r="B6" s="75" t="s">
        <v>57</v>
      </c>
      <c r="C6" s="72"/>
      <c r="D6" s="73">
        <v>10512</v>
      </c>
      <c r="E6" s="73">
        <f>SUM(F6:G6)</f>
        <v>58372</v>
      </c>
      <c r="F6" s="73">
        <v>28614</v>
      </c>
      <c r="G6" s="73">
        <v>29758</v>
      </c>
      <c r="H6" s="77">
        <f>E6/$E$5%</f>
        <v>105.11416840740473</v>
      </c>
      <c r="I6" s="78"/>
      <c r="J6" s="79">
        <v>187.2</v>
      </c>
      <c r="K6" s="73">
        <f>E6-E5</f>
        <v>2840</v>
      </c>
      <c r="L6" s="79">
        <f>K6/E5%</f>
        <v>5.1141684074047395</v>
      </c>
      <c r="M6" s="79">
        <f aca="true" t="shared" si="0" ref="M6:M44">E6/D6</f>
        <v>5.55289193302892</v>
      </c>
      <c r="N6" s="77">
        <f aca="true" t="shared" si="1" ref="N6:N44">F6/G6%</f>
        <v>96.15565562201762</v>
      </c>
      <c r="O6" s="74"/>
    </row>
    <row r="7" spans="1:14" ht="15.75" customHeight="1">
      <c r="A7" s="74" t="s">
        <v>97</v>
      </c>
      <c r="B7" s="75" t="s">
        <v>58</v>
      </c>
      <c r="C7" s="72"/>
      <c r="D7" s="73">
        <v>10800</v>
      </c>
      <c r="E7" s="73">
        <f aca="true" t="shared" si="2" ref="E7:E44">SUM(F7:G7)</f>
        <v>60910</v>
      </c>
      <c r="F7" s="73">
        <v>30057</v>
      </c>
      <c r="G7" s="73">
        <v>30853</v>
      </c>
      <c r="H7" s="77">
        <f aca="true" t="shared" si="3" ref="H7:H44">E7/$E$5%</f>
        <v>109.68450623064179</v>
      </c>
      <c r="I7" s="78"/>
      <c r="J7" s="79">
        <v>195.4</v>
      </c>
      <c r="K7" s="73">
        <f aca="true" t="shared" si="4" ref="K7:K42">E7-E6</f>
        <v>2538</v>
      </c>
      <c r="L7" s="79">
        <f aca="true" t="shared" si="5" ref="L7:L44">K7/E6%</f>
        <v>4.347975056533954</v>
      </c>
      <c r="M7" s="79">
        <f t="shared" si="0"/>
        <v>5.639814814814815</v>
      </c>
      <c r="N7" s="77">
        <f t="shared" si="1"/>
        <v>97.42002398470166</v>
      </c>
    </row>
    <row r="8" spans="1:14" ht="15.75" customHeight="1">
      <c r="A8" s="74" t="s">
        <v>97</v>
      </c>
      <c r="B8" s="75" t="s">
        <v>59</v>
      </c>
      <c r="C8" s="72"/>
      <c r="D8" s="73">
        <v>10948</v>
      </c>
      <c r="E8" s="73">
        <f t="shared" si="2"/>
        <v>61947</v>
      </c>
      <c r="F8" s="73">
        <v>30304</v>
      </c>
      <c r="G8" s="73">
        <v>31643</v>
      </c>
      <c r="H8" s="77">
        <f t="shared" si="3"/>
        <v>111.55189800475401</v>
      </c>
      <c r="I8" s="78"/>
      <c r="J8" s="79">
        <v>198.7</v>
      </c>
      <c r="K8" s="73">
        <f t="shared" si="4"/>
        <v>1037</v>
      </c>
      <c r="L8" s="79">
        <f t="shared" si="5"/>
        <v>1.7025119028074207</v>
      </c>
      <c r="M8" s="79">
        <f t="shared" si="0"/>
        <v>5.658293752283522</v>
      </c>
      <c r="N8" s="77">
        <f t="shared" si="1"/>
        <v>95.76841639541131</v>
      </c>
    </row>
    <row r="9" spans="1:14" ht="15.75" customHeight="1">
      <c r="A9" s="74" t="s">
        <v>97</v>
      </c>
      <c r="B9" s="75" t="s">
        <v>60</v>
      </c>
      <c r="C9" s="72"/>
      <c r="D9" s="73">
        <v>11057</v>
      </c>
      <c r="E9" s="73">
        <f t="shared" si="2"/>
        <v>63993</v>
      </c>
      <c r="F9" s="73">
        <v>31231</v>
      </c>
      <c r="G9" s="73">
        <v>32762</v>
      </c>
      <c r="H9" s="77">
        <f t="shared" si="3"/>
        <v>115.2362601743139</v>
      </c>
      <c r="I9" s="78"/>
      <c r="J9" s="79">
        <v>205.3</v>
      </c>
      <c r="K9" s="73">
        <f t="shared" si="4"/>
        <v>2046</v>
      </c>
      <c r="L9" s="79">
        <f t="shared" si="5"/>
        <v>3.3028233812775434</v>
      </c>
      <c r="M9" s="79">
        <f t="shared" si="0"/>
        <v>5.787555394772542</v>
      </c>
      <c r="N9" s="77">
        <f t="shared" si="1"/>
        <v>95.32690311946767</v>
      </c>
    </row>
    <row r="10" spans="1:14" ht="15.75" customHeight="1">
      <c r="A10" s="74" t="s">
        <v>97</v>
      </c>
      <c r="B10" s="75" t="s">
        <v>61</v>
      </c>
      <c r="C10" s="72"/>
      <c r="D10" s="73">
        <v>14642</v>
      </c>
      <c r="E10" s="73">
        <f t="shared" si="2"/>
        <v>82288</v>
      </c>
      <c r="F10" s="73">
        <v>38990</v>
      </c>
      <c r="G10" s="73">
        <v>43298</v>
      </c>
      <c r="H10" s="77">
        <f t="shared" si="3"/>
        <v>148.18122884102857</v>
      </c>
      <c r="I10" s="78"/>
      <c r="J10" s="79">
        <v>264</v>
      </c>
      <c r="K10" s="73">
        <f t="shared" si="4"/>
        <v>18295</v>
      </c>
      <c r="L10" s="79">
        <f t="shared" si="5"/>
        <v>28.589064428921915</v>
      </c>
      <c r="M10" s="79">
        <f t="shared" si="0"/>
        <v>5.619997268132769</v>
      </c>
      <c r="N10" s="77">
        <f t="shared" si="1"/>
        <v>90.0503487459005</v>
      </c>
    </row>
    <row r="11" spans="1:14" ht="15.75" customHeight="1">
      <c r="A11" s="74" t="s">
        <v>97</v>
      </c>
      <c r="B11" s="75" t="s">
        <v>62</v>
      </c>
      <c r="C11" s="72">
        <v>311.95</v>
      </c>
      <c r="D11" s="73">
        <v>14627</v>
      </c>
      <c r="E11" s="73">
        <f t="shared" si="2"/>
        <v>82561</v>
      </c>
      <c r="F11" s="73">
        <v>39681</v>
      </c>
      <c r="G11" s="73">
        <v>42880</v>
      </c>
      <c r="H11" s="77">
        <f t="shared" si="3"/>
        <v>148.672837283008</v>
      </c>
      <c r="I11" s="78">
        <f>D11/C11</f>
        <v>46.88892450713256</v>
      </c>
      <c r="J11" s="81">
        <f>E11/C11</f>
        <v>264.66100336592405</v>
      </c>
      <c r="K11" s="73">
        <f t="shared" si="4"/>
        <v>273</v>
      </c>
      <c r="L11" s="79">
        <f t="shared" si="5"/>
        <v>0.33176161773284074</v>
      </c>
      <c r="M11" s="79">
        <f t="shared" si="0"/>
        <v>5.644424694058932</v>
      </c>
      <c r="N11" s="77">
        <f t="shared" si="1"/>
        <v>92.53964552238806</v>
      </c>
    </row>
    <row r="12" spans="1:14" ht="15.75" customHeight="1">
      <c r="A12" s="74" t="s">
        <v>97</v>
      </c>
      <c r="B12" s="75" t="s">
        <v>63</v>
      </c>
      <c r="C12" s="72">
        <v>311.69</v>
      </c>
      <c r="D12" s="73">
        <v>14805</v>
      </c>
      <c r="E12" s="73">
        <f t="shared" si="2"/>
        <v>80771</v>
      </c>
      <c r="F12" s="73">
        <v>38761</v>
      </c>
      <c r="G12" s="73">
        <v>42010</v>
      </c>
      <c r="H12" s="77">
        <f t="shared" si="3"/>
        <v>145.449470575524</v>
      </c>
      <c r="I12" s="78">
        <f>D12/C12</f>
        <v>47.49911771311239</v>
      </c>
      <c r="J12" s="79">
        <f>E12/C12</f>
        <v>259.13888799769</v>
      </c>
      <c r="K12" s="73">
        <f t="shared" si="4"/>
        <v>-1790</v>
      </c>
      <c r="L12" s="79">
        <f t="shared" si="5"/>
        <v>-2.1680938942115526</v>
      </c>
      <c r="M12" s="79">
        <f t="shared" si="0"/>
        <v>5.45565687267815</v>
      </c>
      <c r="N12" s="77">
        <f t="shared" si="1"/>
        <v>92.26612711259223</v>
      </c>
    </row>
    <row r="13" spans="1:14" ht="15.75" customHeight="1">
      <c r="A13" s="74" t="s">
        <v>97</v>
      </c>
      <c r="B13" s="75" t="s">
        <v>64</v>
      </c>
      <c r="C13" s="72">
        <v>311.77</v>
      </c>
      <c r="D13" s="73">
        <v>15613</v>
      </c>
      <c r="E13" s="73">
        <f t="shared" si="2"/>
        <v>77927</v>
      </c>
      <c r="F13" s="73">
        <v>37433</v>
      </c>
      <c r="G13" s="73">
        <v>40494</v>
      </c>
      <c r="H13" s="77">
        <f t="shared" si="3"/>
        <v>140.32809911402433</v>
      </c>
      <c r="I13" s="78">
        <f>D13/C13</f>
        <v>50.07858357122238</v>
      </c>
      <c r="J13" s="79">
        <f>E13/C13</f>
        <v>249.95028386310423</v>
      </c>
      <c r="K13" s="73">
        <f t="shared" si="4"/>
        <v>-2844</v>
      </c>
      <c r="L13" s="79">
        <f t="shared" si="5"/>
        <v>-3.5210657290364114</v>
      </c>
      <c r="M13" s="79">
        <f t="shared" si="0"/>
        <v>4.99116121181067</v>
      </c>
      <c r="N13" s="77">
        <f t="shared" si="1"/>
        <v>92.44085543537314</v>
      </c>
    </row>
    <row r="14" spans="1:14" ht="15.75" customHeight="1">
      <c r="A14" s="74" t="s">
        <v>97</v>
      </c>
      <c r="B14" s="75" t="s">
        <v>65</v>
      </c>
      <c r="C14" s="72">
        <v>311.74</v>
      </c>
      <c r="D14" s="73">
        <v>16590</v>
      </c>
      <c r="E14" s="73">
        <f t="shared" si="2"/>
        <v>77240</v>
      </c>
      <c r="F14" s="73">
        <v>37014</v>
      </c>
      <c r="G14" s="73">
        <v>40226</v>
      </c>
      <c r="H14" s="77">
        <f t="shared" si="3"/>
        <v>139.09097457321903</v>
      </c>
      <c r="I14" s="78">
        <f>D14/C14</f>
        <v>53.2174247770578</v>
      </c>
      <c r="J14" s="79">
        <f>E14/C14</f>
        <v>247.77057804580738</v>
      </c>
      <c r="K14" s="73">
        <f t="shared" si="4"/>
        <v>-687</v>
      </c>
      <c r="L14" s="79">
        <f t="shared" si="5"/>
        <v>-0.8815943126259191</v>
      </c>
      <c r="M14" s="79">
        <f t="shared" si="0"/>
        <v>4.6558167570825795</v>
      </c>
      <c r="N14" s="77">
        <f t="shared" si="1"/>
        <v>92.0151146024959</v>
      </c>
    </row>
    <row r="15" spans="1:14" ht="15.75" customHeight="1">
      <c r="A15" s="74" t="s">
        <v>97</v>
      </c>
      <c r="B15" s="75" t="s">
        <v>66</v>
      </c>
      <c r="C15" s="72">
        <v>311.74</v>
      </c>
      <c r="D15" s="73">
        <v>18025</v>
      </c>
      <c r="E15" s="73">
        <f t="shared" si="2"/>
        <v>77746</v>
      </c>
      <c r="F15" s="73">
        <v>37392</v>
      </c>
      <c r="G15" s="73">
        <v>40354</v>
      </c>
      <c r="H15" s="77">
        <f t="shared" si="3"/>
        <v>140.00216091622846</v>
      </c>
      <c r="I15" s="78">
        <f>D15/$C$15</f>
        <v>57.82061974722525</v>
      </c>
      <c r="J15" s="79">
        <f>E15/$C$15</f>
        <v>249.39372554051454</v>
      </c>
      <c r="K15" s="73">
        <f t="shared" si="4"/>
        <v>506</v>
      </c>
      <c r="L15" s="79">
        <f t="shared" si="5"/>
        <v>0.6551009839461419</v>
      </c>
      <c r="M15" s="79">
        <f t="shared" si="0"/>
        <v>4.313231622746186</v>
      </c>
      <c r="N15" s="77">
        <f t="shared" si="1"/>
        <v>92.65995935966694</v>
      </c>
    </row>
    <row r="16" spans="1:14" ht="15.75" customHeight="1">
      <c r="A16" s="74"/>
      <c r="B16" s="75" t="s">
        <v>70</v>
      </c>
      <c r="C16" s="72"/>
      <c r="D16" s="73">
        <v>18430</v>
      </c>
      <c r="E16" s="73">
        <f t="shared" si="2"/>
        <v>78510</v>
      </c>
      <c r="F16" s="73">
        <v>37850</v>
      </c>
      <c r="G16" s="73">
        <v>40660</v>
      </c>
      <c r="H16" s="77">
        <f t="shared" si="3"/>
        <v>141.3779442483613</v>
      </c>
      <c r="I16" s="78">
        <f aca="true" t="shared" si="6" ref="I16:I34">D16/$C$15</f>
        <v>59.11977930326554</v>
      </c>
      <c r="J16" s="79">
        <f aca="true" t="shared" si="7" ref="J16:J34">E16/$C$15</f>
        <v>251.84448578943991</v>
      </c>
      <c r="K16" s="73">
        <f t="shared" si="4"/>
        <v>764</v>
      </c>
      <c r="L16" s="79">
        <f t="shared" si="5"/>
        <v>0.9826872122038433</v>
      </c>
      <c r="M16" s="79">
        <f t="shared" si="0"/>
        <v>4.259902333152469</v>
      </c>
      <c r="N16" s="77">
        <f t="shared" si="1"/>
        <v>93.08903098868666</v>
      </c>
    </row>
    <row r="17" spans="1:14" ht="15.75" customHeight="1">
      <c r="A17" s="74"/>
      <c r="B17" s="75" t="s">
        <v>71</v>
      </c>
      <c r="C17" s="72"/>
      <c r="D17" s="73">
        <v>18938</v>
      </c>
      <c r="E17" s="73">
        <f t="shared" si="2"/>
        <v>79341</v>
      </c>
      <c r="F17" s="73">
        <v>38411</v>
      </c>
      <c r="G17" s="73">
        <v>40930</v>
      </c>
      <c r="H17" s="77">
        <f t="shared" si="3"/>
        <v>142.8743787365843</v>
      </c>
      <c r="I17" s="78">
        <f t="shared" si="6"/>
        <v>60.74934240071855</v>
      </c>
      <c r="J17" s="79">
        <f t="shared" si="7"/>
        <v>254.5101687303522</v>
      </c>
      <c r="K17" s="73">
        <f t="shared" si="4"/>
        <v>831</v>
      </c>
      <c r="L17" s="79">
        <f t="shared" si="5"/>
        <v>1.0584638899503247</v>
      </c>
      <c r="M17" s="79">
        <f t="shared" si="0"/>
        <v>4.1895131481677055</v>
      </c>
      <c r="N17" s="77">
        <f t="shared" si="1"/>
        <v>93.84559003176155</v>
      </c>
    </row>
    <row r="18" spans="1:14" ht="15.75" customHeight="1">
      <c r="A18" s="74"/>
      <c r="B18" s="75" t="s">
        <v>72</v>
      </c>
      <c r="C18" s="72"/>
      <c r="D18" s="73">
        <v>19484</v>
      </c>
      <c r="E18" s="73">
        <f t="shared" si="2"/>
        <v>80490</v>
      </c>
      <c r="F18" s="73">
        <v>39113</v>
      </c>
      <c r="G18" s="73">
        <v>41377</v>
      </c>
      <c r="H18" s="77">
        <f t="shared" si="3"/>
        <v>144.94345602535475</v>
      </c>
      <c r="I18" s="78">
        <f t="shared" si="6"/>
        <v>62.50080195034323</v>
      </c>
      <c r="J18" s="79">
        <f t="shared" si="7"/>
        <v>258.1959325078591</v>
      </c>
      <c r="K18" s="73">
        <f t="shared" si="4"/>
        <v>1149</v>
      </c>
      <c r="L18" s="79">
        <f t="shared" si="5"/>
        <v>1.4481793776231708</v>
      </c>
      <c r="M18" s="79">
        <f t="shared" si="0"/>
        <v>4.131081913364812</v>
      </c>
      <c r="N18" s="77">
        <f t="shared" si="1"/>
        <v>94.52836116683181</v>
      </c>
    </row>
    <row r="19" spans="1:14" ht="15.75" customHeight="1">
      <c r="A19" s="74"/>
      <c r="B19" s="75" t="s">
        <v>73</v>
      </c>
      <c r="C19" s="72"/>
      <c r="D19" s="73">
        <v>19883</v>
      </c>
      <c r="E19" s="73">
        <f t="shared" si="2"/>
        <v>81390</v>
      </c>
      <c r="F19" s="73">
        <v>39586</v>
      </c>
      <c r="G19" s="73">
        <v>41804</v>
      </c>
      <c r="H19" s="77">
        <f t="shared" si="3"/>
        <v>146.5641431967154</v>
      </c>
      <c r="I19" s="78">
        <f t="shared" si="6"/>
        <v>63.780714698145886</v>
      </c>
      <c r="J19" s="79">
        <f t="shared" si="7"/>
        <v>261.0829537435042</v>
      </c>
      <c r="K19" s="73">
        <f t="shared" si="4"/>
        <v>900</v>
      </c>
      <c r="L19" s="79">
        <f t="shared" si="5"/>
        <v>1.1181513231457325</v>
      </c>
      <c r="M19" s="79">
        <f t="shared" si="0"/>
        <v>4.093446662978423</v>
      </c>
      <c r="N19" s="77">
        <f t="shared" si="1"/>
        <v>94.69428762797818</v>
      </c>
    </row>
    <row r="20" spans="1:14" ht="15.75" customHeight="1">
      <c r="A20" s="74" t="s">
        <v>97</v>
      </c>
      <c r="B20" s="75" t="s">
        <v>67</v>
      </c>
      <c r="C20" s="72">
        <v>311.74</v>
      </c>
      <c r="D20" s="73">
        <v>20249</v>
      </c>
      <c r="E20" s="73">
        <f t="shared" si="2"/>
        <v>81799</v>
      </c>
      <c r="F20" s="73">
        <v>39713</v>
      </c>
      <c r="G20" s="73">
        <v>42086</v>
      </c>
      <c r="H20" s="77">
        <f t="shared" si="3"/>
        <v>147.30065547792262</v>
      </c>
      <c r="I20" s="78">
        <f t="shared" si="6"/>
        <v>64.95477000064156</v>
      </c>
      <c r="J20" s="79">
        <f t="shared" si="7"/>
        <v>262.3949445050362</v>
      </c>
      <c r="K20" s="73">
        <f t="shared" si="4"/>
        <v>409</v>
      </c>
      <c r="L20" s="79">
        <f t="shared" si="5"/>
        <v>0.5025187369455707</v>
      </c>
      <c r="M20" s="79">
        <f t="shared" si="0"/>
        <v>4.039656279322435</v>
      </c>
      <c r="N20" s="77">
        <f t="shared" si="1"/>
        <v>94.36154540702371</v>
      </c>
    </row>
    <row r="21" spans="1:14" ht="15.75" customHeight="1">
      <c r="A21" s="74"/>
      <c r="B21" s="75" t="s">
        <v>74</v>
      </c>
      <c r="C21" s="72"/>
      <c r="D21" s="73">
        <v>20608</v>
      </c>
      <c r="E21" s="73">
        <f t="shared" si="2"/>
        <v>82484</v>
      </c>
      <c r="F21" s="73">
        <v>40076</v>
      </c>
      <c r="G21" s="73">
        <v>42408</v>
      </c>
      <c r="H21" s="77">
        <f t="shared" si="3"/>
        <v>148.53417849168045</v>
      </c>
      <c r="I21" s="78">
        <f t="shared" si="6"/>
        <v>66.10637069352666</v>
      </c>
      <c r="J21" s="79">
        <f t="shared" si="7"/>
        <v>264.59228844549943</v>
      </c>
      <c r="K21" s="73">
        <f t="shared" si="4"/>
        <v>685</v>
      </c>
      <c r="L21" s="79">
        <f t="shared" si="5"/>
        <v>0.8374185503490262</v>
      </c>
      <c r="M21" s="79">
        <f t="shared" si="0"/>
        <v>4.002523291925466</v>
      </c>
      <c r="N21" s="77">
        <f t="shared" si="1"/>
        <v>94.50103754008678</v>
      </c>
    </row>
    <row r="22" spans="1:14" ht="15.75" customHeight="1">
      <c r="A22" s="74"/>
      <c r="B22" s="75" t="s">
        <v>75</v>
      </c>
      <c r="C22" s="72"/>
      <c r="D22" s="73">
        <v>20978</v>
      </c>
      <c r="E22" s="73">
        <f t="shared" si="2"/>
        <v>83252</v>
      </c>
      <c r="F22" s="73">
        <v>40543</v>
      </c>
      <c r="G22" s="73">
        <v>42709</v>
      </c>
      <c r="H22" s="77">
        <f t="shared" si="3"/>
        <v>149.91716487790822</v>
      </c>
      <c r="I22" s="78">
        <f t="shared" si="6"/>
        <v>67.29325720151408</v>
      </c>
      <c r="J22" s="79">
        <f t="shared" si="7"/>
        <v>267.0558798999166</v>
      </c>
      <c r="K22" s="73">
        <f t="shared" si="4"/>
        <v>768</v>
      </c>
      <c r="L22" s="79">
        <f t="shared" si="5"/>
        <v>0.9310896658745939</v>
      </c>
      <c r="M22" s="79">
        <f t="shared" si="0"/>
        <v>3.968538468872152</v>
      </c>
      <c r="N22" s="77">
        <f t="shared" si="1"/>
        <v>94.92846940925801</v>
      </c>
    </row>
    <row r="23" spans="1:14" ht="15.75" customHeight="1">
      <c r="A23" s="74"/>
      <c r="B23" s="75" t="s">
        <v>76</v>
      </c>
      <c r="C23" s="72"/>
      <c r="D23" s="73">
        <v>21169</v>
      </c>
      <c r="E23" s="73">
        <f t="shared" si="2"/>
        <v>83825</v>
      </c>
      <c r="F23" s="73">
        <v>40831</v>
      </c>
      <c r="G23" s="73">
        <v>42994</v>
      </c>
      <c r="H23" s="77">
        <f t="shared" si="3"/>
        <v>150.94900237700784</v>
      </c>
      <c r="I23" s="78">
        <f t="shared" si="6"/>
        <v>67.90594726374543</v>
      </c>
      <c r="J23" s="79">
        <f t="shared" si="7"/>
        <v>268.89395008661063</v>
      </c>
      <c r="K23" s="73">
        <f t="shared" si="4"/>
        <v>573</v>
      </c>
      <c r="L23" s="79">
        <f t="shared" si="5"/>
        <v>0.6882717532311536</v>
      </c>
      <c r="M23" s="79">
        <f t="shared" si="0"/>
        <v>3.9597997071189</v>
      </c>
      <c r="N23" s="77">
        <f t="shared" si="1"/>
        <v>94.96906545099316</v>
      </c>
    </row>
    <row r="24" spans="1:14" ht="15.75" customHeight="1">
      <c r="A24" s="74"/>
      <c r="B24" s="75" t="s">
        <v>77</v>
      </c>
      <c r="C24" s="72"/>
      <c r="D24" s="73">
        <v>21352</v>
      </c>
      <c r="E24" s="73">
        <f t="shared" si="2"/>
        <v>84386</v>
      </c>
      <c r="F24" s="73">
        <v>41151</v>
      </c>
      <c r="G24" s="73">
        <v>43235</v>
      </c>
      <c r="H24" s="77">
        <f t="shared" si="3"/>
        <v>151.95923071382265</v>
      </c>
      <c r="I24" s="78">
        <f t="shared" si="6"/>
        <v>68.49297491499325</v>
      </c>
      <c r="J24" s="79">
        <f t="shared" si="7"/>
        <v>270.6935266568294</v>
      </c>
      <c r="K24" s="73">
        <f t="shared" si="4"/>
        <v>561</v>
      </c>
      <c r="L24" s="79">
        <f t="shared" si="5"/>
        <v>0.6692514166418133</v>
      </c>
      <c r="M24" s="79">
        <f t="shared" si="0"/>
        <v>3.9521356313225926</v>
      </c>
      <c r="N24" s="77">
        <f t="shared" si="1"/>
        <v>95.17983115531398</v>
      </c>
    </row>
    <row r="25" spans="1:14" ht="15.75" customHeight="1">
      <c r="A25" s="74" t="s">
        <v>97</v>
      </c>
      <c r="B25" s="75" t="s">
        <v>68</v>
      </c>
      <c r="C25" s="72">
        <v>311.74</v>
      </c>
      <c r="D25" s="73">
        <v>21921</v>
      </c>
      <c r="E25" s="73">
        <f t="shared" si="2"/>
        <v>85159</v>
      </c>
      <c r="F25" s="73">
        <v>41541</v>
      </c>
      <c r="G25" s="73">
        <v>43618</v>
      </c>
      <c r="H25" s="77">
        <f t="shared" si="3"/>
        <v>153.35122091766908</v>
      </c>
      <c r="I25" s="78">
        <f t="shared" si="6"/>
        <v>70.31821389619554</v>
      </c>
      <c r="J25" s="79">
        <f t="shared" si="7"/>
        <v>273.17315711811125</v>
      </c>
      <c r="K25" s="73">
        <f t="shared" si="4"/>
        <v>773</v>
      </c>
      <c r="L25" s="79">
        <f t="shared" si="5"/>
        <v>0.9160287251439813</v>
      </c>
      <c r="M25" s="79">
        <f t="shared" si="0"/>
        <v>3.8848136490123624</v>
      </c>
      <c r="N25" s="77">
        <f t="shared" si="1"/>
        <v>95.23820441102298</v>
      </c>
    </row>
    <row r="26" spans="1:14" ht="15.75" customHeight="1">
      <c r="A26" s="74"/>
      <c r="B26" s="75" t="s">
        <v>78</v>
      </c>
      <c r="C26" s="72"/>
      <c r="D26" s="73">
        <v>22190</v>
      </c>
      <c r="E26" s="73">
        <f t="shared" si="2"/>
        <v>85768</v>
      </c>
      <c r="F26" s="73">
        <v>41914</v>
      </c>
      <c r="G26" s="73">
        <v>43854</v>
      </c>
      <c r="H26" s="77">
        <f t="shared" si="3"/>
        <v>154.44788590362313</v>
      </c>
      <c r="I26" s="78">
        <f t="shared" si="6"/>
        <v>71.18111246551614</v>
      </c>
      <c r="J26" s="79">
        <f t="shared" si="7"/>
        <v>275.1267081542311</v>
      </c>
      <c r="K26" s="73">
        <f t="shared" si="4"/>
        <v>609</v>
      </c>
      <c r="L26" s="79">
        <f t="shared" si="5"/>
        <v>0.7151328691036766</v>
      </c>
      <c r="M26" s="79">
        <f t="shared" si="0"/>
        <v>3.865164488508337</v>
      </c>
      <c r="N26" s="77">
        <f t="shared" si="1"/>
        <v>95.57623021845214</v>
      </c>
    </row>
    <row r="27" spans="1:14" ht="15.75" customHeight="1">
      <c r="A27" s="74"/>
      <c r="B27" s="75" t="s">
        <v>79</v>
      </c>
      <c r="C27" s="72"/>
      <c r="D27" s="73">
        <v>22412</v>
      </c>
      <c r="E27" s="73">
        <f t="shared" si="2"/>
        <v>86101</v>
      </c>
      <c r="F27" s="73">
        <v>42092</v>
      </c>
      <c r="G27" s="73">
        <v>44009</v>
      </c>
      <c r="H27" s="77">
        <f t="shared" si="3"/>
        <v>155.04754015702656</v>
      </c>
      <c r="I27" s="78">
        <f t="shared" si="6"/>
        <v>71.8932443703086</v>
      </c>
      <c r="J27" s="79">
        <f t="shared" si="7"/>
        <v>276.1949060114198</v>
      </c>
      <c r="K27" s="73">
        <f t="shared" si="4"/>
        <v>333</v>
      </c>
      <c r="L27" s="79">
        <f t="shared" si="5"/>
        <v>0.3882566924727171</v>
      </c>
      <c r="M27" s="79">
        <f t="shared" si="0"/>
        <v>3.8417365696948065</v>
      </c>
      <c r="N27" s="77">
        <f t="shared" si="1"/>
        <v>95.64407280329024</v>
      </c>
    </row>
    <row r="28" spans="1:14" ht="15.75" customHeight="1">
      <c r="A28" s="74"/>
      <c r="B28" s="75" t="s">
        <v>80</v>
      </c>
      <c r="C28" s="72"/>
      <c r="D28" s="73">
        <v>22740</v>
      </c>
      <c r="E28" s="73">
        <f t="shared" si="2"/>
        <v>86627</v>
      </c>
      <c r="F28" s="73">
        <v>42357</v>
      </c>
      <c r="G28" s="73">
        <v>44270</v>
      </c>
      <c r="H28" s="77">
        <f t="shared" si="3"/>
        <v>155.99474177051067</v>
      </c>
      <c r="I28" s="78">
        <f t="shared" si="6"/>
        <v>72.94540322063257</v>
      </c>
      <c r="J28" s="79">
        <f t="shared" si="7"/>
        <v>277.8822095335857</v>
      </c>
      <c r="K28" s="73">
        <f t="shared" si="4"/>
        <v>526</v>
      </c>
      <c r="L28" s="79">
        <f t="shared" si="5"/>
        <v>0.6109104423874288</v>
      </c>
      <c r="M28" s="79">
        <f t="shared" si="0"/>
        <v>3.8094547053649954</v>
      </c>
      <c r="N28" s="77">
        <f t="shared" si="1"/>
        <v>95.67878924779761</v>
      </c>
    </row>
    <row r="29" spans="1:14" ht="15.75" customHeight="1">
      <c r="A29" s="74"/>
      <c r="B29" s="75" t="s">
        <v>81</v>
      </c>
      <c r="C29" s="72"/>
      <c r="D29" s="73">
        <v>23074</v>
      </c>
      <c r="E29" s="73">
        <f t="shared" si="2"/>
        <v>87189</v>
      </c>
      <c r="F29" s="73">
        <v>42728</v>
      </c>
      <c r="G29" s="73">
        <v>44461</v>
      </c>
      <c r="H29" s="77">
        <f t="shared" si="3"/>
        <v>157.00677087084924</v>
      </c>
      <c r="I29" s="78">
        <f t="shared" si="6"/>
        <v>74.0168088791942</v>
      </c>
      <c r="J29" s="79">
        <f t="shared" si="7"/>
        <v>279.6849939051774</v>
      </c>
      <c r="K29" s="73">
        <f t="shared" si="4"/>
        <v>562</v>
      </c>
      <c r="L29" s="79">
        <f t="shared" si="5"/>
        <v>0.6487584702229098</v>
      </c>
      <c r="M29" s="79">
        <f t="shared" si="0"/>
        <v>3.7786686313599724</v>
      </c>
      <c r="N29" s="77">
        <f t="shared" si="1"/>
        <v>96.10220192978116</v>
      </c>
    </row>
    <row r="30" spans="1:14" ht="15.75" customHeight="1">
      <c r="A30" s="74" t="s">
        <v>97</v>
      </c>
      <c r="B30" s="75" t="s">
        <v>69</v>
      </c>
      <c r="C30" s="72">
        <v>311.74</v>
      </c>
      <c r="D30" s="73">
        <v>23182</v>
      </c>
      <c r="E30" s="73">
        <f t="shared" si="2"/>
        <v>88078</v>
      </c>
      <c r="F30" s="73">
        <v>43305</v>
      </c>
      <c r="G30" s="73">
        <v>44773</v>
      </c>
      <c r="H30" s="77">
        <f t="shared" si="3"/>
        <v>158.6076496434488</v>
      </c>
      <c r="I30" s="78">
        <f t="shared" si="6"/>
        <v>74.36325142747161</v>
      </c>
      <c r="J30" s="79">
        <f t="shared" si="7"/>
        <v>282.53672932572016</v>
      </c>
      <c r="K30" s="73">
        <f t="shared" si="4"/>
        <v>889</v>
      </c>
      <c r="L30" s="79">
        <f t="shared" si="5"/>
        <v>1.0196240351420478</v>
      </c>
      <c r="M30" s="79">
        <f t="shared" si="0"/>
        <v>3.7994133379346042</v>
      </c>
      <c r="N30" s="77">
        <f t="shared" si="1"/>
        <v>96.72123824626449</v>
      </c>
    </row>
    <row r="31" spans="1:14" ht="15.75" customHeight="1">
      <c r="A31" s="74"/>
      <c r="B31" s="75" t="s">
        <v>82</v>
      </c>
      <c r="C31" s="72"/>
      <c r="D31" s="73">
        <v>23406</v>
      </c>
      <c r="E31" s="73">
        <f t="shared" si="2"/>
        <v>88406</v>
      </c>
      <c r="F31" s="73">
        <v>43437</v>
      </c>
      <c r="G31" s="73">
        <v>44969</v>
      </c>
      <c r="H31" s="77">
        <f t="shared" si="3"/>
        <v>159.19830007923358</v>
      </c>
      <c r="I31" s="78">
        <f t="shared" si="6"/>
        <v>75.08179893500994</v>
      </c>
      <c r="J31" s="79">
        <f t="shared" si="7"/>
        <v>283.5888881760441</v>
      </c>
      <c r="K31" s="73">
        <f t="shared" si="4"/>
        <v>328</v>
      </c>
      <c r="L31" s="79">
        <f t="shared" si="5"/>
        <v>0.37239719339676197</v>
      </c>
      <c r="M31" s="79">
        <f t="shared" si="0"/>
        <v>3.777065709647099</v>
      </c>
      <c r="N31" s="77">
        <f t="shared" si="1"/>
        <v>96.59320865485113</v>
      </c>
    </row>
    <row r="32" spans="1:14" ht="15.75" customHeight="1">
      <c r="A32" s="74"/>
      <c r="B32" s="75" t="s">
        <v>83</v>
      </c>
      <c r="C32" s="72"/>
      <c r="D32" s="73">
        <v>23709</v>
      </c>
      <c r="E32" s="73">
        <f t="shared" si="2"/>
        <v>88763</v>
      </c>
      <c r="F32" s="73">
        <v>43633</v>
      </c>
      <c r="G32" s="73">
        <v>45130</v>
      </c>
      <c r="H32" s="77">
        <f t="shared" si="3"/>
        <v>159.84117265720664</v>
      </c>
      <c r="I32" s="78">
        <f t="shared" si="6"/>
        <v>76.05376275101045</v>
      </c>
      <c r="J32" s="79">
        <f t="shared" si="7"/>
        <v>284.7340732661834</v>
      </c>
      <c r="K32" s="73">
        <f t="shared" si="4"/>
        <v>357</v>
      </c>
      <c r="L32" s="79">
        <f t="shared" si="5"/>
        <v>0.4038187453340271</v>
      </c>
      <c r="M32" s="79">
        <f t="shared" si="0"/>
        <v>3.7438525454468765</v>
      </c>
      <c r="N32" s="77">
        <f t="shared" si="1"/>
        <v>96.68291602038555</v>
      </c>
    </row>
    <row r="33" spans="1:14" ht="15.75" customHeight="1">
      <c r="A33" s="74"/>
      <c r="B33" s="75" t="s">
        <v>84</v>
      </c>
      <c r="C33" s="72"/>
      <c r="D33" s="73">
        <v>24099</v>
      </c>
      <c r="E33" s="73">
        <f t="shared" si="2"/>
        <v>89192</v>
      </c>
      <c r="F33" s="73">
        <v>43828</v>
      </c>
      <c r="G33" s="73">
        <v>45364</v>
      </c>
      <c r="H33" s="77">
        <f t="shared" si="3"/>
        <v>160.61370020888856</v>
      </c>
      <c r="I33" s="78">
        <f t="shared" si="6"/>
        <v>77.30480528645666</v>
      </c>
      <c r="J33" s="79">
        <f t="shared" si="7"/>
        <v>286.1102200551742</v>
      </c>
      <c r="K33" s="73">
        <f t="shared" si="4"/>
        <v>429</v>
      </c>
      <c r="L33" s="79">
        <f t="shared" si="5"/>
        <v>0.4833094870610502</v>
      </c>
      <c r="M33" s="79">
        <f t="shared" si="0"/>
        <v>3.7010664342918793</v>
      </c>
      <c r="N33" s="77">
        <f t="shared" si="1"/>
        <v>96.61405519795433</v>
      </c>
    </row>
    <row r="34" spans="1:14" ht="15.75" customHeight="1">
      <c r="A34" s="74"/>
      <c r="B34" s="75" t="s">
        <v>85</v>
      </c>
      <c r="C34" s="72"/>
      <c r="D34" s="73">
        <v>24515</v>
      </c>
      <c r="E34" s="73">
        <f t="shared" si="2"/>
        <v>89650</v>
      </c>
      <c r="F34" s="73">
        <v>44107</v>
      </c>
      <c r="G34" s="73">
        <v>45543</v>
      </c>
      <c r="H34" s="77">
        <f t="shared" si="3"/>
        <v>161.43844990275875</v>
      </c>
      <c r="I34" s="78">
        <f t="shared" si="6"/>
        <v>78.63925065759928</v>
      </c>
      <c r="J34" s="79">
        <f t="shared" si="7"/>
        <v>287.5793930839802</v>
      </c>
      <c r="K34" s="73">
        <f t="shared" si="4"/>
        <v>458</v>
      </c>
      <c r="L34" s="79">
        <f t="shared" si="5"/>
        <v>0.5134989685173559</v>
      </c>
      <c r="M34" s="79">
        <f t="shared" si="0"/>
        <v>3.656944727717724</v>
      </c>
      <c r="N34" s="77">
        <f t="shared" si="1"/>
        <v>96.84693586281097</v>
      </c>
    </row>
    <row r="35" spans="1:14" ht="15.75" customHeight="1">
      <c r="A35" s="74" t="s">
        <v>97</v>
      </c>
      <c r="B35" s="75" t="s">
        <v>86</v>
      </c>
      <c r="C35" s="72">
        <v>313.3</v>
      </c>
      <c r="D35" s="73">
        <v>25105</v>
      </c>
      <c r="E35" s="73">
        <f t="shared" si="2"/>
        <v>90043</v>
      </c>
      <c r="F35" s="73">
        <v>44344</v>
      </c>
      <c r="G35" s="73">
        <v>45699</v>
      </c>
      <c r="H35" s="77">
        <f t="shared" si="3"/>
        <v>162.14614996758624</v>
      </c>
      <c r="I35" s="78">
        <f>D35/$C$35</f>
        <v>80.13086498563676</v>
      </c>
      <c r="J35" s="79">
        <f>E35/$C$35</f>
        <v>287.4018512607724</v>
      </c>
      <c r="K35" s="73">
        <f t="shared" si="4"/>
        <v>393</v>
      </c>
      <c r="L35" s="79">
        <f t="shared" si="5"/>
        <v>0.43837144450641385</v>
      </c>
      <c r="M35" s="79">
        <f t="shared" si="0"/>
        <v>3.586656044612627</v>
      </c>
      <c r="N35" s="77">
        <f t="shared" si="1"/>
        <v>97.03494606008884</v>
      </c>
    </row>
    <row r="36" spans="1:14" ht="15.75" customHeight="1">
      <c r="A36" s="74"/>
      <c r="B36" s="75" t="s">
        <v>87</v>
      </c>
      <c r="C36" s="72"/>
      <c r="D36" s="73">
        <v>25631</v>
      </c>
      <c r="E36" s="73">
        <f t="shared" si="2"/>
        <v>90595</v>
      </c>
      <c r="F36" s="73">
        <v>44598</v>
      </c>
      <c r="G36" s="73">
        <v>45997</v>
      </c>
      <c r="H36" s="77">
        <f t="shared" si="3"/>
        <v>163.14017143268745</v>
      </c>
      <c r="I36" s="78">
        <f aca="true" t="shared" si="8" ref="I36:I44">D36/$C$35</f>
        <v>81.80976699648899</v>
      </c>
      <c r="J36" s="79">
        <f aca="true" t="shared" si="9" ref="J36:J44">E36/$C$35</f>
        <v>289.1637408234919</v>
      </c>
      <c r="K36" s="73">
        <f t="shared" si="4"/>
        <v>552</v>
      </c>
      <c r="L36" s="79">
        <f t="shared" si="5"/>
        <v>0.6130404362360206</v>
      </c>
      <c r="M36" s="79">
        <f t="shared" si="0"/>
        <v>3.534587023526199</v>
      </c>
      <c r="N36" s="77">
        <f t="shared" si="1"/>
        <v>96.95849729330173</v>
      </c>
    </row>
    <row r="37" spans="1:14" ht="15.75" customHeight="1">
      <c r="A37" s="74"/>
      <c r="B37" s="75" t="s">
        <v>88</v>
      </c>
      <c r="C37" s="72"/>
      <c r="D37" s="73">
        <v>26303</v>
      </c>
      <c r="E37" s="73">
        <f t="shared" si="2"/>
        <v>91304</v>
      </c>
      <c r="F37" s="73">
        <v>45075</v>
      </c>
      <c r="G37" s="73">
        <v>46229</v>
      </c>
      <c r="H37" s="77">
        <f t="shared" si="3"/>
        <v>164.4169127710149</v>
      </c>
      <c r="I37" s="78">
        <f t="shared" si="8"/>
        <v>83.95467602936482</v>
      </c>
      <c r="J37" s="79">
        <f t="shared" si="9"/>
        <v>291.4267475263326</v>
      </c>
      <c r="K37" s="73">
        <f t="shared" si="4"/>
        <v>709</v>
      </c>
      <c r="L37" s="79">
        <f t="shared" si="5"/>
        <v>0.7826038964622771</v>
      </c>
      <c r="M37" s="79">
        <f t="shared" si="0"/>
        <v>3.471239022164772</v>
      </c>
      <c r="N37" s="77">
        <f t="shared" si="1"/>
        <v>97.50373142399792</v>
      </c>
    </row>
    <row r="38" spans="1:14" ht="15.75" customHeight="1">
      <c r="A38" s="74"/>
      <c r="B38" s="75" t="s">
        <v>89</v>
      </c>
      <c r="C38" s="72"/>
      <c r="D38" s="73">
        <v>26798</v>
      </c>
      <c r="E38" s="73">
        <f t="shared" si="2"/>
        <v>92139</v>
      </c>
      <c r="F38" s="73">
        <v>45500</v>
      </c>
      <c r="G38" s="73">
        <v>46639</v>
      </c>
      <c r="H38" s="77">
        <f t="shared" si="3"/>
        <v>165.92055031333282</v>
      </c>
      <c r="I38" s="78">
        <f t="shared" si="8"/>
        <v>85.53463134375997</v>
      </c>
      <c r="J38" s="79">
        <f t="shared" si="9"/>
        <v>294.09192467283754</v>
      </c>
      <c r="K38" s="73">
        <f t="shared" si="4"/>
        <v>835</v>
      </c>
      <c r="L38" s="79">
        <f t="shared" si="5"/>
        <v>0.9145272934373083</v>
      </c>
      <c r="M38" s="79">
        <f t="shared" si="0"/>
        <v>3.438278976042988</v>
      </c>
      <c r="N38" s="77">
        <f t="shared" si="1"/>
        <v>97.5578378610176</v>
      </c>
    </row>
    <row r="39" spans="1:14" ht="15.75" customHeight="1">
      <c r="A39" s="74"/>
      <c r="B39" s="75" t="s">
        <v>90</v>
      </c>
      <c r="C39" s="72"/>
      <c r="D39" s="73">
        <v>27378</v>
      </c>
      <c r="E39" s="73">
        <f t="shared" si="2"/>
        <v>92642</v>
      </c>
      <c r="F39" s="73">
        <v>45774</v>
      </c>
      <c r="G39" s="73">
        <v>46868</v>
      </c>
      <c r="H39" s="77">
        <f t="shared" si="3"/>
        <v>166.82633436577106</v>
      </c>
      <c r="I39" s="78">
        <f t="shared" si="8"/>
        <v>87.38589211618257</v>
      </c>
      <c r="J39" s="79">
        <f t="shared" si="9"/>
        <v>295.69741461857643</v>
      </c>
      <c r="K39" s="73">
        <f t="shared" si="4"/>
        <v>503</v>
      </c>
      <c r="L39" s="79">
        <f t="shared" si="5"/>
        <v>0.5459143250957792</v>
      </c>
      <c r="M39" s="79">
        <f t="shared" si="0"/>
        <v>3.3838118197092557</v>
      </c>
      <c r="N39" s="77">
        <f t="shared" si="1"/>
        <v>97.66578475719041</v>
      </c>
    </row>
    <row r="40" spans="1:14" ht="15.75" customHeight="1">
      <c r="A40" s="74" t="s">
        <v>97</v>
      </c>
      <c r="B40" s="75" t="s">
        <v>91</v>
      </c>
      <c r="C40" s="72">
        <v>313.3</v>
      </c>
      <c r="D40" s="73">
        <v>27731</v>
      </c>
      <c r="E40" s="73">
        <f t="shared" si="2"/>
        <v>93053</v>
      </c>
      <c r="F40" s="73">
        <v>46066</v>
      </c>
      <c r="G40" s="73">
        <v>46987</v>
      </c>
      <c r="H40" s="77">
        <f t="shared" si="3"/>
        <v>167.56644817402577</v>
      </c>
      <c r="I40" s="78">
        <f t="shared" si="8"/>
        <v>88.51260772422597</v>
      </c>
      <c r="J40" s="79">
        <f t="shared" si="9"/>
        <v>297.0092563038621</v>
      </c>
      <c r="K40" s="73">
        <f t="shared" si="4"/>
        <v>411</v>
      </c>
      <c r="L40" s="79">
        <f t="shared" si="5"/>
        <v>0.44364327195008746</v>
      </c>
      <c r="M40" s="79">
        <f t="shared" si="0"/>
        <v>3.3555587609534454</v>
      </c>
      <c r="N40" s="77">
        <f t="shared" si="1"/>
        <v>98.03988337199651</v>
      </c>
    </row>
    <row r="41" spans="1:14" ht="15.75" customHeight="1">
      <c r="A41" s="74"/>
      <c r="B41" s="75" t="s">
        <v>92</v>
      </c>
      <c r="C41" s="72"/>
      <c r="D41" s="73">
        <v>28212</v>
      </c>
      <c r="E41" s="73">
        <f t="shared" si="2"/>
        <v>93555</v>
      </c>
      <c r="F41" s="73">
        <v>46311</v>
      </c>
      <c r="G41" s="73">
        <v>47244</v>
      </c>
      <c r="H41" s="77">
        <f t="shared" si="3"/>
        <v>168.47043146294027</v>
      </c>
      <c r="I41" s="78">
        <f t="shared" si="8"/>
        <v>90.04787743376954</v>
      </c>
      <c r="J41" s="79">
        <f t="shared" si="9"/>
        <v>298.61155442068304</v>
      </c>
      <c r="K41" s="73">
        <f t="shared" si="4"/>
        <v>502</v>
      </c>
      <c r="L41" s="79">
        <f t="shared" si="5"/>
        <v>0.5394775020687136</v>
      </c>
      <c r="M41" s="79">
        <f t="shared" si="0"/>
        <v>3.3161420672054445</v>
      </c>
      <c r="N41" s="77">
        <f t="shared" si="1"/>
        <v>98.02514605029211</v>
      </c>
    </row>
    <row r="42" spans="1:14" ht="15.75" customHeight="1">
      <c r="A42" s="74"/>
      <c r="B42" s="75" t="s">
        <v>93</v>
      </c>
      <c r="C42" s="72"/>
      <c r="D42" s="73">
        <v>28593</v>
      </c>
      <c r="E42" s="73">
        <f t="shared" si="2"/>
        <v>93661</v>
      </c>
      <c r="F42" s="73">
        <v>46349</v>
      </c>
      <c r="G42" s="73">
        <v>47312</v>
      </c>
      <c r="H42" s="77">
        <f t="shared" si="3"/>
        <v>168.66131239645608</v>
      </c>
      <c r="I42" s="78">
        <f t="shared" si="8"/>
        <v>91.26396425151611</v>
      </c>
      <c r="J42" s="79">
        <f t="shared" si="9"/>
        <v>298.94988828598787</v>
      </c>
      <c r="K42" s="73">
        <f t="shared" si="4"/>
        <v>106</v>
      </c>
      <c r="L42" s="79">
        <f t="shared" si="5"/>
        <v>0.11330233552455775</v>
      </c>
      <c r="M42" s="79">
        <f t="shared" si="0"/>
        <v>3.2756618752841606</v>
      </c>
      <c r="N42" s="77">
        <f t="shared" si="1"/>
        <v>97.96457558336151</v>
      </c>
    </row>
    <row r="43" spans="1:14" ht="15.75" customHeight="1">
      <c r="A43" s="74"/>
      <c r="B43" s="75" t="s">
        <v>94</v>
      </c>
      <c r="C43" s="72"/>
      <c r="D43" s="73">
        <v>28967</v>
      </c>
      <c r="E43" s="73">
        <f t="shared" si="2"/>
        <v>93757</v>
      </c>
      <c r="F43" s="73">
        <v>46391</v>
      </c>
      <c r="G43" s="73">
        <v>47366</v>
      </c>
      <c r="H43" s="77">
        <f t="shared" si="3"/>
        <v>168.83418569473454</v>
      </c>
      <c r="I43" s="78">
        <f t="shared" si="8"/>
        <v>92.45770826683689</v>
      </c>
      <c r="J43" s="79">
        <f t="shared" si="9"/>
        <v>299.256303862113</v>
      </c>
      <c r="K43" s="73">
        <f>E43-E42</f>
        <v>96</v>
      </c>
      <c r="L43" s="79">
        <f t="shared" si="5"/>
        <v>0.10249730410736592</v>
      </c>
      <c r="M43" s="79">
        <f t="shared" si="0"/>
        <v>3.236683122173508</v>
      </c>
      <c r="N43" s="77">
        <f t="shared" si="1"/>
        <v>97.9415614575856</v>
      </c>
    </row>
    <row r="44" spans="1:14" ht="15.75" customHeight="1">
      <c r="A44" s="74"/>
      <c r="B44" s="75" t="s">
        <v>95</v>
      </c>
      <c r="C44" s="72"/>
      <c r="D44" s="73">
        <v>29473</v>
      </c>
      <c r="E44" s="73">
        <f t="shared" si="2"/>
        <v>94053</v>
      </c>
      <c r="F44" s="73">
        <v>46581</v>
      </c>
      <c r="G44" s="73">
        <v>47472</v>
      </c>
      <c r="H44" s="77">
        <f t="shared" si="3"/>
        <v>169.36721169775984</v>
      </c>
      <c r="I44" s="78">
        <f t="shared" si="8"/>
        <v>94.07277369932972</v>
      </c>
      <c r="J44" s="79">
        <f t="shared" si="9"/>
        <v>300.2010852218321</v>
      </c>
      <c r="K44" s="73">
        <f>E44-E43</f>
        <v>296</v>
      </c>
      <c r="L44" s="79">
        <f t="shared" si="5"/>
        <v>0.3157097603378948</v>
      </c>
      <c r="M44" s="79">
        <f t="shared" si="0"/>
        <v>3.1911580090252096</v>
      </c>
      <c r="N44" s="77">
        <f t="shared" si="1"/>
        <v>98.12310414560162</v>
      </c>
    </row>
    <row r="45" spans="1:14" s="74" customFormat="1" ht="15.75" customHeight="1">
      <c r="A45" s="74" t="s">
        <v>97</v>
      </c>
      <c r="B45" s="75" t="s">
        <v>96</v>
      </c>
      <c r="C45" s="72">
        <v>313.3</v>
      </c>
      <c r="D45" s="73">
        <v>29397</v>
      </c>
      <c r="E45" s="73">
        <f>SUM(F45:G45)</f>
        <v>94128</v>
      </c>
      <c r="F45" s="73">
        <v>46470</v>
      </c>
      <c r="G45" s="73">
        <v>47658</v>
      </c>
      <c r="H45" s="77">
        <f>E45/$E$5%</f>
        <v>169.5022689620399</v>
      </c>
      <c r="I45" s="78">
        <f>D45/$C$35</f>
        <v>93.830194701564</v>
      </c>
      <c r="J45" s="79">
        <f>E45/$C$35</f>
        <v>300.4404723906799</v>
      </c>
      <c r="K45" s="73">
        <f>E45-E44</f>
        <v>75</v>
      </c>
      <c r="L45" s="79">
        <f>K45/E44%</f>
        <v>0.07974227297374885</v>
      </c>
      <c r="M45" s="79">
        <f>E45/D45</f>
        <v>3.2019593836105726</v>
      </c>
      <c r="N45" s="77">
        <f>F45/G45%</f>
        <v>97.50723907843384</v>
      </c>
    </row>
    <row r="46" spans="2:14" s="74" customFormat="1" ht="15.75" customHeight="1">
      <c r="B46" s="75" t="s">
        <v>332</v>
      </c>
      <c r="C46" s="72"/>
      <c r="D46" s="73">
        <v>29777</v>
      </c>
      <c r="E46" s="73">
        <v>94227</v>
      </c>
      <c r="F46" s="73">
        <v>46539</v>
      </c>
      <c r="G46" s="73">
        <v>47688</v>
      </c>
      <c r="H46" s="77">
        <f>E46/$E$5%</f>
        <v>169.68054455088955</v>
      </c>
      <c r="I46" s="78">
        <f aca="true" t="shared" si="10" ref="I46:J49">D46/$C$45</f>
        <v>95.04308969039259</v>
      </c>
      <c r="J46" s="79">
        <f t="shared" si="10"/>
        <v>300.75646345355887</v>
      </c>
      <c r="K46" s="73">
        <f>E46-E45</f>
        <v>99</v>
      </c>
      <c r="L46" s="79">
        <f>K46/E45%</f>
        <v>0.10517593064762876</v>
      </c>
      <c r="M46" s="79">
        <f>E46/D46</f>
        <v>3.164422205057595</v>
      </c>
      <c r="N46" s="77">
        <f>F46/G46%</f>
        <v>97.59058882737796</v>
      </c>
    </row>
    <row r="47" spans="1:256" s="76" customFormat="1" ht="15.75" customHeight="1">
      <c r="A47" s="74"/>
      <c r="B47" s="202" t="s">
        <v>421</v>
      </c>
      <c r="C47" s="203"/>
      <c r="D47" s="73">
        <v>30049</v>
      </c>
      <c r="E47" s="73">
        <v>94066</v>
      </c>
      <c r="F47" s="73">
        <v>46428</v>
      </c>
      <c r="G47" s="73">
        <v>47638</v>
      </c>
      <c r="H47" s="77">
        <f>E47/$E$5%</f>
        <v>169.39062162356836</v>
      </c>
      <c r="I47" s="78">
        <f t="shared" si="10"/>
        <v>95.91126715608043</v>
      </c>
      <c r="J47" s="79">
        <f t="shared" si="10"/>
        <v>300.2425789977657</v>
      </c>
      <c r="K47" s="73">
        <f>E47-E46</f>
        <v>-161</v>
      </c>
      <c r="L47" s="79">
        <f>K47/E46%</f>
        <v>-0.17086397741623952</v>
      </c>
      <c r="M47" s="79">
        <f>E47/D47</f>
        <v>3.13042031348797</v>
      </c>
      <c r="N47" s="77">
        <f>F47/G47%</f>
        <v>97.46001091565557</v>
      </c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M47" s="74"/>
      <c r="GN47" s="74"/>
      <c r="GO47" s="74"/>
      <c r="GP47" s="74"/>
      <c r="GQ47" s="74"/>
      <c r="GR47" s="74"/>
      <c r="GS47" s="74"/>
      <c r="GT47" s="74"/>
      <c r="GU47" s="74"/>
      <c r="GV47" s="74"/>
      <c r="GW47" s="74"/>
      <c r="GX47" s="74"/>
      <c r="GY47" s="74"/>
      <c r="GZ47" s="74"/>
      <c r="HA47" s="74"/>
      <c r="HB47" s="74"/>
      <c r="HC47" s="74"/>
      <c r="HD47" s="74"/>
      <c r="HE47" s="74"/>
      <c r="HF47" s="74"/>
      <c r="HG47" s="74"/>
      <c r="HH47" s="74"/>
      <c r="HI47" s="74"/>
      <c r="HJ47" s="74"/>
      <c r="HK47" s="74"/>
      <c r="HL47" s="74"/>
      <c r="HM47" s="74"/>
      <c r="HN47" s="74"/>
      <c r="HO47" s="74"/>
      <c r="HP47" s="74"/>
      <c r="HQ47" s="74"/>
      <c r="HR47" s="74"/>
      <c r="HS47" s="74"/>
      <c r="HT47" s="74"/>
      <c r="HU47" s="74"/>
      <c r="HV47" s="74"/>
      <c r="HW47" s="74"/>
      <c r="HX47" s="74"/>
      <c r="HY47" s="74"/>
      <c r="HZ47" s="74"/>
      <c r="IA47" s="74"/>
      <c r="IB47" s="74"/>
      <c r="IC47" s="74"/>
      <c r="ID47" s="74"/>
      <c r="IE47" s="74"/>
      <c r="IF47" s="74"/>
      <c r="IG47" s="74"/>
      <c r="IH47" s="74"/>
      <c r="II47" s="74"/>
      <c r="IJ47" s="74"/>
      <c r="IK47" s="74"/>
      <c r="IL47" s="74"/>
      <c r="IM47" s="74"/>
      <c r="IN47" s="74"/>
      <c r="IO47" s="74"/>
      <c r="IP47" s="74"/>
      <c r="IQ47" s="74"/>
      <c r="IR47" s="74"/>
      <c r="IS47" s="74"/>
      <c r="IT47" s="74"/>
      <c r="IU47" s="74"/>
      <c r="IV47" s="74"/>
    </row>
    <row r="48" spans="1:256" s="76" customFormat="1" ht="15.75" customHeight="1">
      <c r="A48" s="74"/>
      <c r="B48" s="202" t="s">
        <v>446</v>
      </c>
      <c r="C48" s="203"/>
      <c r="D48" s="73">
        <v>30310</v>
      </c>
      <c r="E48" s="73">
        <v>93901</v>
      </c>
      <c r="F48" s="73">
        <v>46227</v>
      </c>
      <c r="G48" s="73">
        <v>47674</v>
      </c>
      <c r="H48" s="77">
        <v>169.09349564215225</v>
      </c>
      <c r="I48" s="78">
        <v>96.7443345036706</v>
      </c>
      <c r="J48" s="79">
        <v>299.71592722630066</v>
      </c>
      <c r="K48" s="73">
        <v>-165</v>
      </c>
      <c r="L48" s="79">
        <v>-0.1754087555546106</v>
      </c>
      <c r="M48" s="79">
        <v>3.098020455295282</v>
      </c>
      <c r="N48" s="77">
        <v>96.96480261777909</v>
      </c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74"/>
      <c r="HV48" s="74"/>
      <c r="HW48" s="74"/>
      <c r="HX48" s="74"/>
      <c r="HY48" s="74"/>
      <c r="HZ48" s="74"/>
      <c r="IA48" s="74"/>
      <c r="IB48" s="74"/>
      <c r="IC48" s="74"/>
      <c r="ID48" s="74"/>
      <c r="IE48" s="74"/>
      <c r="IF48" s="74"/>
      <c r="IG48" s="74"/>
      <c r="IH48" s="74"/>
      <c r="II48" s="74"/>
      <c r="IJ48" s="74"/>
      <c r="IK48" s="74"/>
      <c r="IL48" s="74"/>
      <c r="IM48" s="74"/>
      <c r="IN48" s="74"/>
      <c r="IO48" s="74"/>
      <c r="IP48" s="74"/>
      <c r="IQ48" s="74"/>
      <c r="IR48" s="74"/>
      <c r="IS48" s="74"/>
      <c r="IT48" s="74"/>
      <c r="IU48" s="74"/>
      <c r="IV48" s="74"/>
    </row>
    <row r="49" spans="2:256" s="241" customFormat="1" ht="15.75" customHeight="1">
      <c r="B49" s="359" t="s">
        <v>485</v>
      </c>
      <c r="C49" s="360"/>
      <c r="D49" s="361">
        <v>30708</v>
      </c>
      <c r="E49" s="361">
        <v>93842</v>
      </c>
      <c r="F49" s="361">
        <v>46195</v>
      </c>
      <c r="G49" s="361">
        <v>47647</v>
      </c>
      <c r="H49" s="362">
        <f>E49/$E$5%</f>
        <v>168.98725059425195</v>
      </c>
      <c r="I49" s="363">
        <f>D49/$C$45</f>
        <v>98.01468241302265</v>
      </c>
      <c r="J49" s="364">
        <f t="shared" si="10"/>
        <v>299.5276093201404</v>
      </c>
      <c r="K49" s="361">
        <f>E49-E48</f>
        <v>-59</v>
      </c>
      <c r="L49" s="364">
        <f>K49/E48%</f>
        <v>-0.0628321317131873</v>
      </c>
      <c r="M49" s="364">
        <f>E49/D49</f>
        <v>3.055946333203074</v>
      </c>
      <c r="N49" s="362">
        <f>F49/G49%</f>
        <v>96.95258883035658</v>
      </c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2"/>
      <c r="AN49" s="242"/>
      <c r="AO49" s="242"/>
      <c r="AP49" s="242"/>
      <c r="AQ49" s="242"/>
      <c r="AR49" s="242"/>
      <c r="AS49" s="242"/>
      <c r="AT49" s="242"/>
      <c r="AU49" s="242"/>
      <c r="AV49" s="242"/>
      <c r="AW49" s="242"/>
      <c r="AX49" s="242"/>
      <c r="AY49" s="242"/>
      <c r="AZ49" s="242"/>
      <c r="BA49" s="242"/>
      <c r="BB49" s="242"/>
      <c r="BC49" s="242"/>
      <c r="BD49" s="242"/>
      <c r="BE49" s="242"/>
      <c r="BF49" s="242"/>
      <c r="BG49" s="242"/>
      <c r="BH49" s="242"/>
      <c r="BI49" s="242"/>
      <c r="BJ49" s="242"/>
      <c r="BK49" s="242"/>
      <c r="BL49" s="242"/>
      <c r="BM49" s="242"/>
      <c r="BN49" s="242"/>
      <c r="BO49" s="242"/>
      <c r="BP49" s="242"/>
      <c r="BQ49" s="242"/>
      <c r="BR49" s="242"/>
      <c r="BS49" s="242"/>
      <c r="BT49" s="242"/>
      <c r="BU49" s="242"/>
      <c r="BV49" s="242"/>
      <c r="BW49" s="242"/>
      <c r="BX49" s="242"/>
      <c r="BY49" s="242"/>
      <c r="BZ49" s="242"/>
      <c r="CA49" s="242"/>
      <c r="CB49" s="242"/>
      <c r="CC49" s="242"/>
      <c r="CD49" s="242"/>
      <c r="CE49" s="242"/>
      <c r="CF49" s="242"/>
      <c r="CG49" s="242"/>
      <c r="CH49" s="242"/>
      <c r="CI49" s="242"/>
      <c r="CJ49" s="242"/>
      <c r="CK49" s="242"/>
      <c r="CL49" s="242"/>
      <c r="CM49" s="242"/>
      <c r="CN49" s="242"/>
      <c r="CO49" s="242"/>
      <c r="CP49" s="242"/>
      <c r="CQ49" s="242"/>
      <c r="CR49" s="242"/>
      <c r="CS49" s="242"/>
      <c r="CT49" s="242"/>
      <c r="CU49" s="242"/>
      <c r="CV49" s="242"/>
      <c r="CW49" s="242"/>
      <c r="CX49" s="242"/>
      <c r="CY49" s="242"/>
      <c r="CZ49" s="242"/>
      <c r="DA49" s="242"/>
      <c r="DB49" s="242"/>
      <c r="DC49" s="242"/>
      <c r="DD49" s="242"/>
      <c r="DE49" s="242"/>
      <c r="DF49" s="242"/>
      <c r="DG49" s="242"/>
      <c r="DH49" s="242"/>
      <c r="DI49" s="242"/>
      <c r="DJ49" s="242"/>
      <c r="DK49" s="242"/>
      <c r="DL49" s="242"/>
      <c r="DM49" s="242"/>
      <c r="DN49" s="242"/>
      <c r="DO49" s="242"/>
      <c r="DP49" s="242"/>
      <c r="DQ49" s="242"/>
      <c r="DR49" s="242"/>
      <c r="DS49" s="242"/>
      <c r="DT49" s="242"/>
      <c r="DU49" s="242"/>
      <c r="DV49" s="242"/>
      <c r="DW49" s="242"/>
      <c r="DX49" s="242"/>
      <c r="DY49" s="242"/>
      <c r="DZ49" s="242"/>
      <c r="EA49" s="242"/>
      <c r="EB49" s="242"/>
      <c r="EC49" s="242"/>
      <c r="ED49" s="242"/>
      <c r="EE49" s="242"/>
      <c r="EF49" s="242"/>
      <c r="EG49" s="242"/>
      <c r="EH49" s="242"/>
      <c r="EI49" s="242"/>
      <c r="EJ49" s="242"/>
      <c r="EK49" s="242"/>
      <c r="EL49" s="242"/>
      <c r="EM49" s="242"/>
      <c r="EN49" s="242"/>
      <c r="EO49" s="242"/>
      <c r="EP49" s="242"/>
      <c r="EQ49" s="242"/>
      <c r="ER49" s="242"/>
      <c r="ES49" s="242"/>
      <c r="ET49" s="242"/>
      <c r="EU49" s="242"/>
      <c r="EV49" s="242"/>
      <c r="EW49" s="242"/>
      <c r="EX49" s="242"/>
      <c r="EY49" s="242"/>
      <c r="EZ49" s="242"/>
      <c r="FA49" s="242"/>
      <c r="FB49" s="242"/>
      <c r="FC49" s="242"/>
      <c r="FD49" s="242"/>
      <c r="FE49" s="242"/>
      <c r="FF49" s="242"/>
      <c r="FG49" s="242"/>
      <c r="FH49" s="242"/>
      <c r="FI49" s="242"/>
      <c r="FJ49" s="242"/>
      <c r="FK49" s="242"/>
      <c r="FL49" s="242"/>
      <c r="FM49" s="242"/>
      <c r="FN49" s="242"/>
      <c r="FO49" s="242"/>
      <c r="FP49" s="242"/>
      <c r="FQ49" s="242"/>
      <c r="FR49" s="242"/>
      <c r="FS49" s="242"/>
      <c r="FT49" s="242"/>
      <c r="FU49" s="242"/>
      <c r="FV49" s="242"/>
      <c r="FW49" s="242"/>
      <c r="FX49" s="242"/>
      <c r="FY49" s="242"/>
      <c r="FZ49" s="242"/>
      <c r="GA49" s="242"/>
      <c r="GB49" s="242"/>
      <c r="GC49" s="242"/>
      <c r="GD49" s="242"/>
      <c r="GE49" s="242"/>
      <c r="GF49" s="242"/>
      <c r="GG49" s="242"/>
      <c r="GH49" s="242"/>
      <c r="GI49" s="242"/>
      <c r="GJ49" s="242"/>
      <c r="GK49" s="242"/>
      <c r="GL49" s="242"/>
      <c r="GM49" s="242"/>
      <c r="GN49" s="242"/>
      <c r="GO49" s="242"/>
      <c r="GP49" s="242"/>
      <c r="GQ49" s="242"/>
      <c r="GR49" s="242"/>
      <c r="GS49" s="242"/>
      <c r="GT49" s="242"/>
      <c r="GU49" s="242"/>
      <c r="GV49" s="242"/>
      <c r="GW49" s="242"/>
      <c r="GX49" s="242"/>
      <c r="GY49" s="242"/>
      <c r="GZ49" s="242"/>
      <c r="HA49" s="242"/>
      <c r="HB49" s="242"/>
      <c r="HC49" s="242"/>
      <c r="HD49" s="242"/>
      <c r="HE49" s="242"/>
      <c r="HF49" s="242"/>
      <c r="HG49" s="242"/>
      <c r="HH49" s="242"/>
      <c r="HI49" s="242"/>
      <c r="HJ49" s="242"/>
      <c r="HK49" s="242"/>
      <c r="HL49" s="242"/>
      <c r="HM49" s="242"/>
      <c r="HN49" s="242"/>
      <c r="HO49" s="242"/>
      <c r="HP49" s="242"/>
      <c r="HQ49" s="242"/>
      <c r="HR49" s="242"/>
      <c r="HS49" s="242"/>
      <c r="HT49" s="242"/>
      <c r="HU49" s="242"/>
      <c r="HV49" s="242"/>
      <c r="HW49" s="242"/>
      <c r="HX49" s="242"/>
      <c r="HY49" s="242"/>
      <c r="HZ49" s="242"/>
      <c r="IA49" s="242"/>
      <c r="IB49" s="242"/>
      <c r="IC49" s="242"/>
      <c r="ID49" s="242"/>
      <c r="IE49" s="242"/>
      <c r="IF49" s="242"/>
      <c r="IG49" s="242"/>
      <c r="IH49" s="242"/>
      <c r="II49" s="242"/>
      <c r="IJ49" s="242"/>
      <c r="IK49" s="242"/>
      <c r="IL49" s="242"/>
      <c r="IM49" s="242"/>
      <c r="IN49" s="242"/>
      <c r="IO49" s="242"/>
      <c r="IP49" s="242"/>
      <c r="IQ49" s="242"/>
      <c r="IR49" s="242"/>
      <c r="IS49" s="242"/>
      <c r="IT49" s="242"/>
      <c r="IU49" s="242"/>
      <c r="IV49" s="242"/>
    </row>
    <row r="50" spans="1:214" s="63" customFormat="1" ht="11.25">
      <c r="A50" s="63" t="s">
        <v>333</v>
      </c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199"/>
      <c r="BQ50" s="199"/>
      <c r="BR50" s="199"/>
      <c r="BS50" s="199"/>
      <c r="BT50" s="199"/>
      <c r="BU50" s="199"/>
      <c r="BV50" s="199"/>
      <c r="BW50" s="199"/>
      <c r="BX50" s="199"/>
      <c r="BY50" s="199"/>
      <c r="BZ50" s="199"/>
      <c r="CA50" s="199"/>
      <c r="CB50" s="199"/>
      <c r="CC50" s="199"/>
      <c r="CD50" s="199"/>
      <c r="CE50" s="199"/>
      <c r="CF50" s="199"/>
      <c r="CG50" s="199"/>
      <c r="CH50" s="199"/>
      <c r="CI50" s="199"/>
      <c r="CJ50" s="199"/>
      <c r="CK50" s="199"/>
      <c r="CL50" s="199"/>
      <c r="CM50" s="199"/>
      <c r="CN50" s="199"/>
      <c r="CO50" s="199"/>
      <c r="CP50" s="199"/>
      <c r="CQ50" s="199"/>
      <c r="CR50" s="199"/>
      <c r="CS50" s="199"/>
      <c r="CT50" s="199"/>
      <c r="CU50" s="199"/>
      <c r="CV50" s="199"/>
      <c r="CW50" s="199"/>
      <c r="CX50" s="199"/>
      <c r="CY50" s="199"/>
      <c r="CZ50" s="199"/>
      <c r="DA50" s="199"/>
      <c r="DB50" s="199"/>
      <c r="DC50" s="199"/>
      <c r="DD50" s="199"/>
      <c r="DE50" s="199"/>
      <c r="DF50" s="199"/>
      <c r="DG50" s="199"/>
      <c r="DH50" s="199"/>
      <c r="DI50" s="199"/>
      <c r="DJ50" s="199"/>
      <c r="DK50" s="199"/>
      <c r="DL50" s="199"/>
      <c r="DM50" s="199"/>
      <c r="DN50" s="199"/>
      <c r="DO50" s="199"/>
      <c r="DP50" s="199"/>
      <c r="DQ50" s="199"/>
      <c r="DR50" s="199"/>
      <c r="DS50" s="199"/>
      <c r="DT50" s="199"/>
      <c r="DU50" s="199"/>
      <c r="DV50" s="199"/>
      <c r="DW50" s="199"/>
      <c r="DX50" s="199"/>
      <c r="DY50" s="199"/>
      <c r="DZ50" s="199"/>
      <c r="EA50" s="199"/>
      <c r="EB50" s="199"/>
      <c r="EC50" s="199"/>
      <c r="ED50" s="199"/>
      <c r="EE50" s="199"/>
      <c r="EF50" s="199"/>
      <c r="EG50" s="199"/>
      <c r="EH50" s="199"/>
      <c r="EI50" s="199"/>
      <c r="EJ50" s="199"/>
      <c r="EK50" s="199"/>
      <c r="EL50" s="199"/>
      <c r="EM50" s="199"/>
      <c r="EN50" s="199"/>
      <c r="EO50" s="199"/>
      <c r="EP50" s="199"/>
      <c r="EQ50" s="199"/>
      <c r="ER50" s="199"/>
      <c r="ES50" s="199"/>
      <c r="ET50" s="199"/>
      <c r="EU50" s="199"/>
      <c r="EV50" s="199"/>
      <c r="EW50" s="199"/>
      <c r="EX50" s="199"/>
      <c r="EY50" s="199"/>
      <c r="EZ50" s="199"/>
      <c r="FA50" s="199"/>
      <c r="FB50" s="199"/>
      <c r="FC50" s="199"/>
      <c r="FD50" s="199"/>
      <c r="FE50" s="199"/>
      <c r="FF50" s="199"/>
      <c r="FG50" s="199"/>
      <c r="FH50" s="199"/>
      <c r="FI50" s="199"/>
      <c r="FJ50" s="199"/>
      <c r="FK50" s="199"/>
      <c r="FL50" s="199"/>
      <c r="FM50" s="199"/>
      <c r="FN50" s="199"/>
      <c r="FO50" s="199"/>
      <c r="FP50" s="199"/>
      <c r="FQ50" s="199"/>
      <c r="FR50" s="199"/>
      <c r="FS50" s="199"/>
      <c r="FT50" s="199"/>
      <c r="FU50" s="199"/>
      <c r="FV50" s="199"/>
      <c r="FW50" s="199"/>
      <c r="FX50" s="199"/>
      <c r="FY50" s="199"/>
      <c r="FZ50" s="199"/>
      <c r="GA50" s="199"/>
      <c r="GB50" s="199"/>
      <c r="GC50" s="199"/>
      <c r="GR50" s="199"/>
      <c r="GS50" s="199"/>
      <c r="GT50" s="199"/>
      <c r="GU50" s="199"/>
      <c r="GV50" s="199"/>
      <c r="GW50" s="199"/>
      <c r="GX50" s="199"/>
      <c r="GY50" s="199"/>
      <c r="GZ50" s="199"/>
      <c r="HA50" s="199"/>
      <c r="HB50" s="199"/>
      <c r="HC50" s="199"/>
      <c r="HD50" s="199"/>
      <c r="HE50" s="199"/>
      <c r="HF50" s="199"/>
    </row>
    <row r="51" spans="2:80" s="63" customFormat="1" ht="11.25">
      <c r="B51" s="63" t="s">
        <v>98</v>
      </c>
      <c r="BN51" s="199"/>
      <c r="BO51" s="199"/>
      <c r="BP51" s="199"/>
      <c r="BQ51" s="199"/>
      <c r="BR51" s="199"/>
      <c r="BS51" s="199"/>
      <c r="BT51" s="199"/>
      <c r="BU51" s="199"/>
      <c r="BV51" s="199"/>
      <c r="BW51" s="199"/>
      <c r="BX51" s="199"/>
      <c r="BY51" s="199"/>
      <c r="BZ51" s="199"/>
      <c r="CA51" s="199"/>
      <c r="CB51" s="199"/>
    </row>
    <row r="57" spans="2:4" ht="12">
      <c r="B57" s="80"/>
      <c r="C57" s="80"/>
      <c r="D57" s="80"/>
    </row>
    <row r="58" ht="12">
      <c r="IS58" s="74"/>
    </row>
  </sheetData>
  <mergeCells count="12">
    <mergeCell ref="K3:K4"/>
    <mergeCell ref="L3:L4"/>
    <mergeCell ref="M3:M4"/>
    <mergeCell ref="N3:N4"/>
    <mergeCell ref="I3:I4"/>
    <mergeCell ref="J3:J4"/>
    <mergeCell ref="A1:H1"/>
    <mergeCell ref="D3:D4"/>
    <mergeCell ref="C3:C4"/>
    <mergeCell ref="A3:B4"/>
    <mergeCell ref="E3:G3"/>
    <mergeCell ref="H3:H4"/>
  </mergeCells>
  <printOptions/>
  <pageMargins left="0.75" right="0.78" top="0.79" bottom="0.79" header="0.512" footer="0.512"/>
  <pageSetup horizontalDpi="600" verticalDpi="600" orientation="portrait" paperSize="9" r:id="rId1"/>
  <colBreaks count="1" manualBreakCount="1">
    <brk id="54" max="4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17"/>
  <sheetViews>
    <sheetView workbookViewId="0" topLeftCell="A1">
      <selection activeCell="A1" sqref="A1:J1"/>
    </sheetView>
  </sheetViews>
  <sheetFormatPr defaultColWidth="9.00390625" defaultRowHeight="13.5"/>
  <cols>
    <col min="1" max="1" width="9.375" style="1" customWidth="1"/>
    <col min="2" max="10" width="8.625" style="1" customWidth="1"/>
    <col min="11" max="22" width="7.25390625" style="1" customWidth="1"/>
    <col min="23" max="16384" width="9.00390625" style="1" customWidth="1"/>
  </cols>
  <sheetData>
    <row r="1" spans="1:22" s="10" customFormat="1" ht="21" customHeight="1">
      <c r="A1" s="438" t="s">
        <v>506</v>
      </c>
      <c r="B1" s="438"/>
      <c r="C1" s="438"/>
      <c r="D1" s="438"/>
      <c r="E1" s="438"/>
      <c r="F1" s="438"/>
      <c r="G1" s="438"/>
      <c r="H1" s="438"/>
      <c r="I1" s="438"/>
      <c r="J1" s="438"/>
      <c r="K1" s="439" t="s">
        <v>507</v>
      </c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</row>
    <row r="2" s="3" customFormat="1" ht="18" customHeight="1">
      <c r="V2" s="4" t="s">
        <v>488</v>
      </c>
    </row>
    <row r="3" spans="1:22" ht="17.25" customHeight="1">
      <c r="A3" s="437" t="s">
        <v>508</v>
      </c>
      <c r="B3" s="435" t="s">
        <v>509</v>
      </c>
      <c r="C3" s="435"/>
      <c r="D3" s="435"/>
      <c r="E3" s="435"/>
      <c r="F3" s="435"/>
      <c r="G3" s="435"/>
      <c r="H3" s="435"/>
      <c r="I3" s="435"/>
      <c r="J3" s="436"/>
      <c r="K3" s="437" t="s">
        <v>510</v>
      </c>
      <c r="L3" s="435"/>
      <c r="M3" s="435"/>
      <c r="N3" s="435"/>
      <c r="O3" s="435"/>
      <c r="P3" s="435"/>
      <c r="Q3" s="435"/>
      <c r="R3" s="435"/>
      <c r="S3" s="435"/>
      <c r="T3" s="435" t="s">
        <v>511</v>
      </c>
      <c r="U3" s="435"/>
      <c r="V3" s="436"/>
    </row>
    <row r="4" spans="1:22" ht="17.25" customHeight="1">
      <c r="A4" s="437"/>
      <c r="B4" s="435" t="s">
        <v>512</v>
      </c>
      <c r="C4" s="435"/>
      <c r="D4" s="435"/>
      <c r="E4" s="435" t="s">
        <v>513</v>
      </c>
      <c r="F4" s="435"/>
      <c r="G4" s="435"/>
      <c r="H4" s="435" t="s">
        <v>514</v>
      </c>
      <c r="I4" s="435"/>
      <c r="J4" s="436"/>
      <c r="K4" s="437" t="s">
        <v>515</v>
      </c>
      <c r="L4" s="435"/>
      <c r="M4" s="435"/>
      <c r="N4" s="435" t="s">
        <v>516</v>
      </c>
      <c r="O4" s="435"/>
      <c r="P4" s="435"/>
      <c r="Q4" s="435" t="s">
        <v>517</v>
      </c>
      <c r="R4" s="435"/>
      <c r="S4" s="435"/>
      <c r="T4" s="435"/>
      <c r="U4" s="435"/>
      <c r="V4" s="436"/>
    </row>
    <row r="5" spans="1:22" ht="17.25" customHeight="1">
      <c r="A5" s="437"/>
      <c r="B5" s="8" t="s">
        <v>423</v>
      </c>
      <c r="C5" s="8" t="s">
        <v>432</v>
      </c>
      <c r="D5" s="8" t="s">
        <v>433</v>
      </c>
      <c r="E5" s="8" t="s">
        <v>423</v>
      </c>
      <c r="F5" s="8" t="s">
        <v>432</v>
      </c>
      <c r="G5" s="8" t="s">
        <v>433</v>
      </c>
      <c r="H5" s="8" t="s">
        <v>423</v>
      </c>
      <c r="I5" s="8" t="s">
        <v>432</v>
      </c>
      <c r="J5" s="9" t="s">
        <v>433</v>
      </c>
      <c r="K5" s="7" t="s">
        <v>423</v>
      </c>
      <c r="L5" s="8" t="s">
        <v>432</v>
      </c>
      <c r="M5" s="8" t="s">
        <v>433</v>
      </c>
      <c r="N5" s="8" t="s">
        <v>423</v>
      </c>
      <c r="O5" s="8" t="s">
        <v>432</v>
      </c>
      <c r="P5" s="8" t="s">
        <v>433</v>
      </c>
      <c r="Q5" s="8" t="s">
        <v>423</v>
      </c>
      <c r="R5" s="8" t="s">
        <v>432</v>
      </c>
      <c r="S5" s="8" t="s">
        <v>433</v>
      </c>
      <c r="T5" s="8" t="s">
        <v>423</v>
      </c>
      <c r="U5" s="8" t="s">
        <v>432</v>
      </c>
      <c r="V5" s="9" t="s">
        <v>433</v>
      </c>
    </row>
    <row r="6" spans="1:22" s="2" customFormat="1" ht="17.25" customHeight="1">
      <c r="A6" s="11" t="s">
        <v>518</v>
      </c>
      <c r="B6" s="210">
        <f aca="true" t="shared" si="0" ref="B6:G6">SUM(B7:B16)</f>
        <v>796</v>
      </c>
      <c r="C6" s="210">
        <f t="shared" si="0"/>
        <v>413</v>
      </c>
      <c r="D6" s="210">
        <f t="shared" si="0"/>
        <v>383</v>
      </c>
      <c r="E6" s="210">
        <f t="shared" si="0"/>
        <v>788</v>
      </c>
      <c r="F6" s="210">
        <f t="shared" si="0"/>
        <v>418</v>
      </c>
      <c r="G6" s="210">
        <f t="shared" si="0"/>
        <v>370</v>
      </c>
      <c r="H6" s="211">
        <f aca="true" t="shared" si="1" ref="H6:J16">B6-E6</f>
        <v>8</v>
      </c>
      <c r="I6" s="211">
        <f t="shared" si="1"/>
        <v>-5</v>
      </c>
      <c r="J6" s="212">
        <f t="shared" si="1"/>
        <v>13</v>
      </c>
      <c r="K6" s="213">
        <f aca="true" t="shared" si="2" ref="K6:P6">SUM(K7:K16)</f>
        <v>2612</v>
      </c>
      <c r="L6" s="210">
        <f t="shared" si="2"/>
        <v>1309</v>
      </c>
      <c r="M6" s="210">
        <f t="shared" si="2"/>
        <v>1303</v>
      </c>
      <c r="N6" s="210">
        <f t="shared" si="2"/>
        <v>2703</v>
      </c>
      <c r="O6" s="210">
        <f t="shared" si="2"/>
        <v>1362</v>
      </c>
      <c r="P6" s="210">
        <f t="shared" si="2"/>
        <v>1341</v>
      </c>
      <c r="Q6" s="211">
        <f aca="true" t="shared" si="3" ref="Q6:S16">K6-N6</f>
        <v>-91</v>
      </c>
      <c r="R6" s="211">
        <f t="shared" si="3"/>
        <v>-53</v>
      </c>
      <c r="S6" s="211">
        <f t="shared" si="3"/>
        <v>-38</v>
      </c>
      <c r="T6" s="211">
        <f aca="true" t="shared" si="4" ref="T6:V16">H6+Q6</f>
        <v>-83</v>
      </c>
      <c r="U6" s="211">
        <f t="shared" si="4"/>
        <v>-58</v>
      </c>
      <c r="V6" s="212">
        <f t="shared" si="4"/>
        <v>-25</v>
      </c>
    </row>
    <row r="7" spans="1:22" ht="17.25" customHeight="1">
      <c r="A7" s="12" t="s">
        <v>519</v>
      </c>
      <c r="B7" s="208">
        <f aca="true" t="shared" si="5" ref="B7:B16">SUM(C7:D7)</f>
        <v>193</v>
      </c>
      <c r="C7" s="208">
        <v>91</v>
      </c>
      <c r="D7" s="208">
        <v>102</v>
      </c>
      <c r="E7" s="208">
        <f aca="true" t="shared" si="6" ref="E7:E16">SUM(F7:G7)</f>
        <v>245</v>
      </c>
      <c r="F7" s="208">
        <v>131</v>
      </c>
      <c r="G7" s="208">
        <v>114</v>
      </c>
      <c r="H7" s="154">
        <f t="shared" si="1"/>
        <v>-52</v>
      </c>
      <c r="I7" s="154">
        <f t="shared" si="1"/>
        <v>-40</v>
      </c>
      <c r="J7" s="217">
        <f t="shared" si="1"/>
        <v>-12</v>
      </c>
      <c r="K7" s="215">
        <f aca="true" t="shared" si="7" ref="K7:K16">SUM(L7:M7)</f>
        <v>699</v>
      </c>
      <c r="L7" s="208">
        <v>340</v>
      </c>
      <c r="M7" s="208">
        <v>359</v>
      </c>
      <c r="N7" s="208">
        <f aca="true" t="shared" si="8" ref="N7:N16">SUM(O7:P7)</f>
        <v>718</v>
      </c>
      <c r="O7" s="208">
        <v>346</v>
      </c>
      <c r="P7" s="208">
        <v>372</v>
      </c>
      <c r="Q7" s="154">
        <f t="shared" si="3"/>
        <v>-19</v>
      </c>
      <c r="R7" s="154">
        <f t="shared" si="3"/>
        <v>-6</v>
      </c>
      <c r="S7" s="154">
        <f t="shared" si="3"/>
        <v>-13</v>
      </c>
      <c r="T7" s="154">
        <f t="shared" si="4"/>
        <v>-71</v>
      </c>
      <c r="U7" s="154">
        <f t="shared" si="4"/>
        <v>-46</v>
      </c>
      <c r="V7" s="217">
        <f t="shared" si="4"/>
        <v>-25</v>
      </c>
    </row>
    <row r="8" spans="1:22" ht="17.25" customHeight="1">
      <c r="A8" s="12" t="s">
        <v>520</v>
      </c>
      <c r="B8" s="208">
        <f t="shared" si="5"/>
        <v>120</v>
      </c>
      <c r="C8" s="208">
        <v>67</v>
      </c>
      <c r="D8" s="208">
        <v>53</v>
      </c>
      <c r="E8" s="208">
        <f t="shared" si="6"/>
        <v>116</v>
      </c>
      <c r="F8" s="208">
        <v>57</v>
      </c>
      <c r="G8" s="208">
        <v>59</v>
      </c>
      <c r="H8" s="154">
        <f t="shared" si="1"/>
        <v>4</v>
      </c>
      <c r="I8" s="154">
        <f t="shared" si="1"/>
        <v>10</v>
      </c>
      <c r="J8" s="217">
        <f t="shared" si="1"/>
        <v>-6</v>
      </c>
      <c r="K8" s="215">
        <f t="shared" si="7"/>
        <v>324</v>
      </c>
      <c r="L8" s="208">
        <v>164</v>
      </c>
      <c r="M8" s="208">
        <v>160</v>
      </c>
      <c r="N8" s="208">
        <f t="shared" si="8"/>
        <v>312</v>
      </c>
      <c r="O8" s="208">
        <v>167</v>
      </c>
      <c r="P8" s="208">
        <v>145</v>
      </c>
      <c r="Q8" s="154">
        <f t="shared" si="3"/>
        <v>12</v>
      </c>
      <c r="R8" s="154">
        <f t="shared" si="3"/>
        <v>-3</v>
      </c>
      <c r="S8" s="154">
        <f t="shared" si="3"/>
        <v>15</v>
      </c>
      <c r="T8" s="154">
        <f t="shared" si="4"/>
        <v>16</v>
      </c>
      <c r="U8" s="154">
        <f t="shared" si="4"/>
        <v>7</v>
      </c>
      <c r="V8" s="217">
        <f t="shared" si="4"/>
        <v>9</v>
      </c>
    </row>
    <row r="9" spans="1:22" ht="17.25" customHeight="1">
      <c r="A9" s="12" t="s">
        <v>521</v>
      </c>
      <c r="B9" s="208">
        <f t="shared" si="5"/>
        <v>21</v>
      </c>
      <c r="C9" s="208">
        <v>12</v>
      </c>
      <c r="D9" s="208">
        <v>9</v>
      </c>
      <c r="E9" s="208">
        <f t="shared" si="6"/>
        <v>39</v>
      </c>
      <c r="F9" s="208">
        <v>15</v>
      </c>
      <c r="G9" s="208">
        <v>24</v>
      </c>
      <c r="H9" s="154">
        <f t="shared" si="1"/>
        <v>-18</v>
      </c>
      <c r="I9" s="154">
        <f t="shared" si="1"/>
        <v>-3</v>
      </c>
      <c r="J9" s="217">
        <f t="shared" si="1"/>
        <v>-15</v>
      </c>
      <c r="K9" s="215">
        <f t="shared" si="7"/>
        <v>53</v>
      </c>
      <c r="L9" s="208">
        <v>28</v>
      </c>
      <c r="M9" s="208">
        <v>25</v>
      </c>
      <c r="N9" s="208">
        <f t="shared" si="8"/>
        <v>97</v>
      </c>
      <c r="O9" s="208">
        <v>45</v>
      </c>
      <c r="P9" s="208">
        <v>52</v>
      </c>
      <c r="Q9" s="154">
        <f t="shared" si="3"/>
        <v>-44</v>
      </c>
      <c r="R9" s="154">
        <f t="shared" si="3"/>
        <v>-17</v>
      </c>
      <c r="S9" s="154">
        <f t="shared" si="3"/>
        <v>-27</v>
      </c>
      <c r="T9" s="154">
        <f t="shared" si="4"/>
        <v>-62</v>
      </c>
      <c r="U9" s="154">
        <f t="shared" si="4"/>
        <v>-20</v>
      </c>
      <c r="V9" s="217">
        <f t="shared" si="4"/>
        <v>-42</v>
      </c>
    </row>
    <row r="10" spans="1:22" ht="17.25" customHeight="1">
      <c r="A10" s="12" t="s">
        <v>522</v>
      </c>
      <c r="B10" s="208">
        <f t="shared" si="5"/>
        <v>102</v>
      </c>
      <c r="C10" s="208">
        <v>52</v>
      </c>
      <c r="D10" s="208">
        <v>50</v>
      </c>
      <c r="E10" s="208">
        <f t="shared" si="6"/>
        <v>96</v>
      </c>
      <c r="F10" s="208">
        <v>50</v>
      </c>
      <c r="G10" s="208">
        <v>46</v>
      </c>
      <c r="H10" s="154">
        <f t="shared" si="1"/>
        <v>6</v>
      </c>
      <c r="I10" s="154">
        <f t="shared" si="1"/>
        <v>2</v>
      </c>
      <c r="J10" s="217">
        <f t="shared" si="1"/>
        <v>4</v>
      </c>
      <c r="K10" s="215">
        <f t="shared" si="7"/>
        <v>313</v>
      </c>
      <c r="L10" s="208">
        <v>162</v>
      </c>
      <c r="M10" s="208">
        <v>151</v>
      </c>
      <c r="N10" s="208">
        <f t="shared" si="8"/>
        <v>292</v>
      </c>
      <c r="O10" s="208">
        <v>135</v>
      </c>
      <c r="P10" s="208">
        <v>157</v>
      </c>
      <c r="Q10" s="154">
        <f t="shared" si="3"/>
        <v>21</v>
      </c>
      <c r="R10" s="154">
        <f t="shared" si="3"/>
        <v>27</v>
      </c>
      <c r="S10" s="154">
        <f t="shared" si="3"/>
        <v>-6</v>
      </c>
      <c r="T10" s="154">
        <f t="shared" si="4"/>
        <v>27</v>
      </c>
      <c r="U10" s="154">
        <f t="shared" si="4"/>
        <v>29</v>
      </c>
      <c r="V10" s="217">
        <f t="shared" si="4"/>
        <v>-2</v>
      </c>
    </row>
    <row r="11" spans="1:22" ht="17.25" customHeight="1">
      <c r="A11" s="12" t="s">
        <v>523</v>
      </c>
      <c r="B11" s="208">
        <f t="shared" si="5"/>
        <v>10</v>
      </c>
      <c r="C11" s="208">
        <v>8</v>
      </c>
      <c r="D11" s="208">
        <v>2</v>
      </c>
      <c r="E11" s="208">
        <f t="shared" si="6"/>
        <v>29</v>
      </c>
      <c r="F11" s="208">
        <v>18</v>
      </c>
      <c r="G11" s="208">
        <v>11</v>
      </c>
      <c r="H11" s="154">
        <f t="shared" si="1"/>
        <v>-19</v>
      </c>
      <c r="I11" s="154">
        <f t="shared" si="1"/>
        <v>-10</v>
      </c>
      <c r="J11" s="217">
        <f t="shared" si="1"/>
        <v>-9</v>
      </c>
      <c r="K11" s="215">
        <f t="shared" si="7"/>
        <v>28</v>
      </c>
      <c r="L11" s="208">
        <v>15</v>
      </c>
      <c r="M11" s="208">
        <v>13</v>
      </c>
      <c r="N11" s="208">
        <f t="shared" si="8"/>
        <v>36</v>
      </c>
      <c r="O11" s="208">
        <v>20</v>
      </c>
      <c r="P11" s="208">
        <v>16</v>
      </c>
      <c r="Q11" s="154">
        <f t="shared" si="3"/>
        <v>-8</v>
      </c>
      <c r="R11" s="154">
        <f t="shared" si="3"/>
        <v>-5</v>
      </c>
      <c r="S11" s="154">
        <f t="shared" si="3"/>
        <v>-3</v>
      </c>
      <c r="T11" s="154">
        <f t="shared" si="4"/>
        <v>-27</v>
      </c>
      <c r="U11" s="154">
        <f t="shared" si="4"/>
        <v>-15</v>
      </c>
      <c r="V11" s="217">
        <f t="shared" si="4"/>
        <v>-12</v>
      </c>
    </row>
    <row r="12" spans="1:22" ht="17.25" customHeight="1">
      <c r="A12" s="12" t="s">
        <v>524</v>
      </c>
      <c r="B12" s="208">
        <f t="shared" si="5"/>
        <v>4</v>
      </c>
      <c r="C12" s="208">
        <v>3</v>
      </c>
      <c r="D12" s="208">
        <v>1</v>
      </c>
      <c r="E12" s="208">
        <f t="shared" si="6"/>
        <v>13</v>
      </c>
      <c r="F12" s="208">
        <v>6</v>
      </c>
      <c r="G12" s="208">
        <v>7</v>
      </c>
      <c r="H12" s="154">
        <f t="shared" si="1"/>
        <v>-9</v>
      </c>
      <c r="I12" s="154">
        <f t="shared" si="1"/>
        <v>-3</v>
      </c>
      <c r="J12" s="217">
        <f t="shared" si="1"/>
        <v>-6</v>
      </c>
      <c r="K12" s="215">
        <f t="shared" si="7"/>
        <v>20</v>
      </c>
      <c r="L12" s="208">
        <v>10</v>
      </c>
      <c r="M12" s="208">
        <v>10</v>
      </c>
      <c r="N12" s="208">
        <f t="shared" si="8"/>
        <v>24</v>
      </c>
      <c r="O12" s="208">
        <v>17</v>
      </c>
      <c r="P12" s="208">
        <v>7</v>
      </c>
      <c r="Q12" s="154">
        <f t="shared" si="3"/>
        <v>-4</v>
      </c>
      <c r="R12" s="154">
        <f t="shared" si="3"/>
        <v>-7</v>
      </c>
      <c r="S12" s="154">
        <f t="shared" si="3"/>
        <v>3</v>
      </c>
      <c r="T12" s="154">
        <f t="shared" si="4"/>
        <v>-13</v>
      </c>
      <c r="U12" s="154">
        <f t="shared" si="4"/>
        <v>-10</v>
      </c>
      <c r="V12" s="217">
        <f t="shared" si="4"/>
        <v>-3</v>
      </c>
    </row>
    <row r="13" spans="1:22" ht="17.25" customHeight="1">
      <c r="A13" s="12" t="s">
        <v>525</v>
      </c>
      <c r="B13" s="208">
        <f t="shared" si="5"/>
        <v>8</v>
      </c>
      <c r="C13" s="208">
        <v>5</v>
      </c>
      <c r="D13" s="208">
        <v>3</v>
      </c>
      <c r="E13" s="208">
        <f t="shared" si="6"/>
        <v>21</v>
      </c>
      <c r="F13" s="208">
        <v>12</v>
      </c>
      <c r="G13" s="208">
        <v>9</v>
      </c>
      <c r="H13" s="154">
        <f t="shared" si="1"/>
        <v>-13</v>
      </c>
      <c r="I13" s="154">
        <f t="shared" si="1"/>
        <v>-7</v>
      </c>
      <c r="J13" s="217">
        <f t="shared" si="1"/>
        <v>-6</v>
      </c>
      <c r="K13" s="215">
        <f t="shared" si="7"/>
        <v>44</v>
      </c>
      <c r="L13" s="208">
        <v>17</v>
      </c>
      <c r="M13" s="208">
        <v>27</v>
      </c>
      <c r="N13" s="208">
        <f t="shared" si="8"/>
        <v>59</v>
      </c>
      <c r="O13" s="208">
        <v>27</v>
      </c>
      <c r="P13" s="208">
        <v>32</v>
      </c>
      <c r="Q13" s="154">
        <f t="shared" si="3"/>
        <v>-15</v>
      </c>
      <c r="R13" s="154">
        <f t="shared" si="3"/>
        <v>-10</v>
      </c>
      <c r="S13" s="154">
        <f t="shared" si="3"/>
        <v>-5</v>
      </c>
      <c r="T13" s="154">
        <f t="shared" si="4"/>
        <v>-28</v>
      </c>
      <c r="U13" s="154">
        <f t="shared" si="4"/>
        <v>-17</v>
      </c>
      <c r="V13" s="217">
        <f t="shared" si="4"/>
        <v>-11</v>
      </c>
    </row>
    <row r="14" spans="1:22" ht="17.25" customHeight="1">
      <c r="A14" s="12" t="s">
        <v>526</v>
      </c>
      <c r="B14" s="208">
        <f t="shared" si="5"/>
        <v>288</v>
      </c>
      <c r="C14" s="208">
        <v>146</v>
      </c>
      <c r="D14" s="208">
        <v>142</v>
      </c>
      <c r="E14" s="208">
        <f t="shared" si="6"/>
        <v>158</v>
      </c>
      <c r="F14" s="208">
        <v>91</v>
      </c>
      <c r="G14" s="208">
        <v>67</v>
      </c>
      <c r="H14" s="154">
        <f t="shared" si="1"/>
        <v>130</v>
      </c>
      <c r="I14" s="154">
        <f t="shared" si="1"/>
        <v>55</v>
      </c>
      <c r="J14" s="217">
        <f t="shared" si="1"/>
        <v>75</v>
      </c>
      <c r="K14" s="215">
        <f t="shared" si="7"/>
        <v>919</v>
      </c>
      <c r="L14" s="208">
        <v>471</v>
      </c>
      <c r="M14" s="208">
        <v>448</v>
      </c>
      <c r="N14" s="208">
        <f t="shared" si="8"/>
        <v>960</v>
      </c>
      <c r="O14" s="208">
        <v>493</v>
      </c>
      <c r="P14" s="208">
        <v>467</v>
      </c>
      <c r="Q14" s="154">
        <f t="shared" si="3"/>
        <v>-41</v>
      </c>
      <c r="R14" s="154">
        <f t="shared" si="3"/>
        <v>-22</v>
      </c>
      <c r="S14" s="154">
        <f t="shared" si="3"/>
        <v>-19</v>
      </c>
      <c r="T14" s="154">
        <f t="shared" si="4"/>
        <v>89</v>
      </c>
      <c r="U14" s="154">
        <f t="shared" si="4"/>
        <v>33</v>
      </c>
      <c r="V14" s="217">
        <f t="shared" si="4"/>
        <v>56</v>
      </c>
    </row>
    <row r="15" spans="1:22" ht="17.25" customHeight="1">
      <c r="A15" s="12" t="s">
        <v>527</v>
      </c>
      <c r="B15" s="208">
        <f t="shared" si="5"/>
        <v>20</v>
      </c>
      <c r="C15" s="208">
        <v>14</v>
      </c>
      <c r="D15" s="208">
        <v>6</v>
      </c>
      <c r="E15" s="208">
        <f t="shared" si="6"/>
        <v>27</v>
      </c>
      <c r="F15" s="208">
        <v>17</v>
      </c>
      <c r="G15" s="208">
        <v>10</v>
      </c>
      <c r="H15" s="154">
        <f t="shared" si="1"/>
        <v>-7</v>
      </c>
      <c r="I15" s="154">
        <f t="shared" si="1"/>
        <v>-3</v>
      </c>
      <c r="J15" s="217">
        <f t="shared" si="1"/>
        <v>-4</v>
      </c>
      <c r="K15" s="215">
        <f t="shared" si="7"/>
        <v>87</v>
      </c>
      <c r="L15" s="208">
        <v>42</v>
      </c>
      <c r="M15" s="208">
        <v>45</v>
      </c>
      <c r="N15" s="208">
        <f t="shared" si="8"/>
        <v>83</v>
      </c>
      <c r="O15" s="208">
        <v>44</v>
      </c>
      <c r="P15" s="208">
        <v>39</v>
      </c>
      <c r="Q15" s="154">
        <f t="shared" si="3"/>
        <v>4</v>
      </c>
      <c r="R15" s="154">
        <f t="shared" si="3"/>
        <v>-2</v>
      </c>
      <c r="S15" s="154">
        <f t="shared" si="3"/>
        <v>6</v>
      </c>
      <c r="T15" s="154">
        <f t="shared" si="4"/>
        <v>-3</v>
      </c>
      <c r="U15" s="154">
        <f t="shared" si="4"/>
        <v>-5</v>
      </c>
      <c r="V15" s="217">
        <f t="shared" si="4"/>
        <v>2</v>
      </c>
    </row>
    <row r="16" spans="1:22" ht="17.25" customHeight="1">
      <c r="A16" s="13" t="s">
        <v>528</v>
      </c>
      <c r="B16" s="209">
        <f t="shared" si="5"/>
        <v>30</v>
      </c>
      <c r="C16" s="209">
        <v>15</v>
      </c>
      <c r="D16" s="209">
        <v>15</v>
      </c>
      <c r="E16" s="209">
        <f t="shared" si="6"/>
        <v>44</v>
      </c>
      <c r="F16" s="209">
        <v>21</v>
      </c>
      <c r="G16" s="209">
        <v>23</v>
      </c>
      <c r="H16" s="214">
        <f t="shared" si="1"/>
        <v>-14</v>
      </c>
      <c r="I16" s="214">
        <f t="shared" si="1"/>
        <v>-6</v>
      </c>
      <c r="J16" s="218">
        <f t="shared" si="1"/>
        <v>-8</v>
      </c>
      <c r="K16" s="216">
        <f t="shared" si="7"/>
        <v>125</v>
      </c>
      <c r="L16" s="209">
        <v>60</v>
      </c>
      <c r="M16" s="209">
        <v>65</v>
      </c>
      <c r="N16" s="209">
        <f t="shared" si="8"/>
        <v>122</v>
      </c>
      <c r="O16" s="209">
        <v>68</v>
      </c>
      <c r="P16" s="209">
        <v>54</v>
      </c>
      <c r="Q16" s="214">
        <f t="shared" si="3"/>
        <v>3</v>
      </c>
      <c r="R16" s="214">
        <f t="shared" si="3"/>
        <v>-8</v>
      </c>
      <c r="S16" s="214">
        <f t="shared" si="3"/>
        <v>11</v>
      </c>
      <c r="T16" s="214">
        <f t="shared" si="4"/>
        <v>-11</v>
      </c>
      <c r="U16" s="214">
        <f t="shared" si="4"/>
        <v>-14</v>
      </c>
      <c r="V16" s="218">
        <f t="shared" si="4"/>
        <v>3</v>
      </c>
    </row>
    <row r="17" s="3" customFormat="1" ht="17.25" customHeight="1">
      <c r="A17" s="3" t="s">
        <v>430</v>
      </c>
    </row>
  </sheetData>
  <mergeCells count="12">
    <mergeCell ref="A1:J1"/>
    <mergeCell ref="K1:V1"/>
    <mergeCell ref="A3:A5"/>
    <mergeCell ref="H4:J4"/>
    <mergeCell ref="Q4:S4"/>
    <mergeCell ref="B4:D4"/>
    <mergeCell ref="E4:G4"/>
    <mergeCell ref="K4:M4"/>
    <mergeCell ref="N4:P4"/>
    <mergeCell ref="T3:V4"/>
    <mergeCell ref="B3:J3"/>
    <mergeCell ref="K3:S3"/>
  </mergeCells>
  <printOptions/>
  <pageMargins left="0.75" right="0.75" top="0.79" bottom="1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45"/>
  <sheetViews>
    <sheetView workbookViewId="0" topLeftCell="A1">
      <selection activeCell="A1" sqref="A1:H1"/>
    </sheetView>
  </sheetViews>
  <sheetFormatPr defaultColWidth="9.00390625" defaultRowHeight="13.5"/>
  <cols>
    <col min="1" max="1" width="5.875" style="301" customWidth="1"/>
    <col min="2" max="2" width="12.75390625" style="301" customWidth="1"/>
    <col min="3" max="4" width="14.50390625" style="301" customWidth="1"/>
    <col min="5" max="7" width="13.125" style="301" customWidth="1"/>
    <col min="8" max="8" width="5.875" style="301" customWidth="1"/>
    <col min="9" max="9" width="12.75390625" style="301" customWidth="1"/>
    <col min="10" max="11" width="14.50390625" style="301" customWidth="1"/>
    <col min="12" max="14" width="13.125" style="301" customWidth="1"/>
    <col min="15" max="15" width="5.875" style="301" customWidth="1"/>
    <col min="16" max="16" width="12.625" style="301" customWidth="1"/>
    <col min="17" max="18" width="14.50390625" style="301" customWidth="1"/>
    <col min="19" max="21" width="13.125" style="301" customWidth="1"/>
    <col min="22" max="22" width="5.875" style="301" customWidth="1"/>
    <col min="23" max="23" width="12.75390625" style="301" customWidth="1"/>
    <col min="24" max="25" width="14.50390625" style="301" customWidth="1"/>
    <col min="26" max="28" width="13.125" style="301" customWidth="1"/>
    <col min="29" max="16384" width="8.00390625" style="301" customWidth="1"/>
  </cols>
  <sheetData>
    <row r="1" spans="1:28" s="302" customFormat="1" ht="21" customHeight="1">
      <c r="A1" s="448" t="s">
        <v>564</v>
      </c>
      <c r="B1" s="448"/>
      <c r="C1" s="448"/>
      <c r="D1" s="448"/>
      <c r="E1" s="448"/>
      <c r="F1" s="448"/>
      <c r="G1" s="448"/>
      <c r="H1" s="302" t="s">
        <v>491</v>
      </c>
      <c r="O1" s="448" t="s">
        <v>565</v>
      </c>
      <c r="P1" s="448"/>
      <c r="Q1" s="448"/>
      <c r="R1" s="448"/>
      <c r="S1" s="448"/>
      <c r="T1" s="448"/>
      <c r="U1" s="448"/>
      <c r="V1" s="449" t="s">
        <v>566</v>
      </c>
      <c r="W1" s="449"/>
      <c r="X1" s="449"/>
      <c r="Y1" s="449"/>
      <c r="Z1" s="449"/>
      <c r="AA1" s="449"/>
      <c r="AB1" s="449"/>
    </row>
    <row r="2" ht="21" customHeight="1"/>
    <row r="3" spans="1:28" ht="18" customHeight="1">
      <c r="A3" s="441" t="s">
        <v>567</v>
      </c>
      <c r="B3" s="442"/>
      <c r="C3" s="443" t="s">
        <v>568</v>
      </c>
      <c r="D3" s="443"/>
      <c r="E3" s="443" t="s">
        <v>569</v>
      </c>
      <c r="F3" s="443" t="s">
        <v>570</v>
      </c>
      <c r="G3" s="440" t="s">
        <v>571</v>
      </c>
      <c r="H3" s="441" t="s">
        <v>567</v>
      </c>
      <c r="I3" s="442"/>
      <c r="J3" s="443" t="s">
        <v>568</v>
      </c>
      <c r="K3" s="443"/>
      <c r="L3" s="443" t="s">
        <v>569</v>
      </c>
      <c r="M3" s="443" t="s">
        <v>570</v>
      </c>
      <c r="N3" s="440" t="s">
        <v>571</v>
      </c>
      <c r="O3" s="441" t="s">
        <v>567</v>
      </c>
      <c r="P3" s="442"/>
      <c r="Q3" s="443" t="s">
        <v>568</v>
      </c>
      <c r="R3" s="443"/>
      <c r="S3" s="443" t="s">
        <v>569</v>
      </c>
      <c r="T3" s="443" t="s">
        <v>570</v>
      </c>
      <c r="U3" s="440" t="s">
        <v>571</v>
      </c>
      <c r="V3" s="441" t="s">
        <v>567</v>
      </c>
      <c r="W3" s="442"/>
      <c r="X3" s="443" t="s">
        <v>568</v>
      </c>
      <c r="Y3" s="443"/>
      <c r="Z3" s="443" t="s">
        <v>569</v>
      </c>
      <c r="AA3" s="443" t="s">
        <v>570</v>
      </c>
      <c r="AB3" s="440" t="s">
        <v>571</v>
      </c>
    </row>
    <row r="4" spans="1:28" ht="24">
      <c r="A4" s="441"/>
      <c r="B4" s="442"/>
      <c r="C4" s="306" t="s">
        <v>489</v>
      </c>
      <c r="D4" s="306" t="s">
        <v>490</v>
      </c>
      <c r="E4" s="443"/>
      <c r="F4" s="443"/>
      <c r="G4" s="440"/>
      <c r="H4" s="441"/>
      <c r="I4" s="442"/>
      <c r="J4" s="306" t="s">
        <v>489</v>
      </c>
      <c r="K4" s="306" t="s">
        <v>490</v>
      </c>
      <c r="L4" s="443"/>
      <c r="M4" s="443"/>
      <c r="N4" s="440"/>
      <c r="O4" s="441"/>
      <c r="P4" s="442"/>
      <c r="Q4" s="306" t="s">
        <v>489</v>
      </c>
      <c r="R4" s="306" t="s">
        <v>490</v>
      </c>
      <c r="S4" s="443"/>
      <c r="T4" s="443"/>
      <c r="U4" s="440"/>
      <c r="V4" s="441"/>
      <c r="W4" s="442"/>
      <c r="X4" s="306" t="s">
        <v>489</v>
      </c>
      <c r="Y4" s="306" t="s">
        <v>490</v>
      </c>
      <c r="Z4" s="443"/>
      <c r="AA4" s="443"/>
      <c r="AB4" s="440"/>
    </row>
    <row r="5" spans="1:28" ht="17.25" customHeight="1">
      <c r="A5" s="307">
        <v>1</v>
      </c>
      <c r="B5" s="308" t="s">
        <v>572</v>
      </c>
      <c r="C5" s="296">
        <v>554</v>
      </c>
      <c r="D5" s="296">
        <v>607</v>
      </c>
      <c r="E5" s="309">
        <f aca="true" t="shared" si="0" ref="E5:E44">C5-D5</f>
        <v>-53</v>
      </c>
      <c r="F5" s="310">
        <f>E5/D5%</f>
        <v>-8.73146622734761</v>
      </c>
      <c r="G5" s="311">
        <f>E5/$Z$14%</f>
        <v>25.118483412322277</v>
      </c>
      <c r="H5" s="307">
        <v>41</v>
      </c>
      <c r="I5" s="308" t="s">
        <v>130</v>
      </c>
      <c r="J5" s="296">
        <v>662</v>
      </c>
      <c r="K5" s="296">
        <v>685</v>
      </c>
      <c r="L5" s="309">
        <f aca="true" t="shared" si="1" ref="L5:L44">J5-K5</f>
        <v>-23</v>
      </c>
      <c r="M5" s="310">
        <f aca="true" t="shared" si="2" ref="M5:M44">L5/K5%</f>
        <v>-3.3576642335766427</v>
      </c>
      <c r="N5" s="311">
        <f aca="true" t="shared" si="3" ref="N5:N44">L5/$Z$14%</f>
        <v>10.90047393364929</v>
      </c>
      <c r="O5" s="307">
        <v>3</v>
      </c>
      <c r="P5" s="308" t="s">
        <v>163</v>
      </c>
      <c r="Q5" s="296">
        <v>426</v>
      </c>
      <c r="R5" s="296">
        <v>454</v>
      </c>
      <c r="S5" s="309">
        <f aca="true" t="shared" si="4" ref="S5:S44">Q5-R5</f>
        <v>-28</v>
      </c>
      <c r="T5" s="310">
        <f aca="true" t="shared" si="5" ref="T5:T13">S5/R5%</f>
        <v>-6.167400881057269</v>
      </c>
      <c r="U5" s="311">
        <f aca="true" t="shared" si="6" ref="U5:U44">S5/$Z$14%</f>
        <v>13.270142180094787</v>
      </c>
      <c r="V5" s="307">
        <v>1</v>
      </c>
      <c r="W5" s="308" t="s">
        <v>164</v>
      </c>
      <c r="X5" s="296">
        <v>1612</v>
      </c>
      <c r="Y5" s="296">
        <v>1636</v>
      </c>
      <c r="Z5" s="309">
        <f aca="true" t="shared" si="7" ref="Z5:Z13">X5-Y5</f>
        <v>-24</v>
      </c>
      <c r="AA5" s="310">
        <f aca="true" t="shared" si="8" ref="AA5:AA14">Z5/Y5%</f>
        <v>-1.466992665036675</v>
      </c>
      <c r="AB5" s="311">
        <f aca="true" t="shared" si="9" ref="AB5:AB14">Z5/$Z$14%</f>
        <v>11.374407582938389</v>
      </c>
    </row>
    <row r="6" spans="1:28" ht="17.25" customHeight="1">
      <c r="A6" s="307">
        <v>2</v>
      </c>
      <c r="B6" s="308" t="s">
        <v>573</v>
      </c>
      <c r="C6" s="296">
        <v>1009</v>
      </c>
      <c r="D6" s="296">
        <v>995</v>
      </c>
      <c r="E6" s="309">
        <f t="shared" si="0"/>
        <v>14</v>
      </c>
      <c r="F6" s="310">
        <f>E6/D6%</f>
        <v>1.407035175879397</v>
      </c>
      <c r="G6" s="311">
        <f>E6/$Z$14%</f>
        <v>-6.6350710900473935</v>
      </c>
      <c r="H6" s="307">
        <v>42</v>
      </c>
      <c r="I6" s="308" t="s">
        <v>134</v>
      </c>
      <c r="J6" s="296">
        <v>397</v>
      </c>
      <c r="K6" s="296">
        <v>408</v>
      </c>
      <c r="L6" s="309">
        <f t="shared" si="1"/>
        <v>-11</v>
      </c>
      <c r="M6" s="310">
        <f t="shared" si="2"/>
        <v>-2.6960784313725488</v>
      </c>
      <c r="N6" s="311">
        <f t="shared" si="3"/>
        <v>5.213270142180095</v>
      </c>
      <c r="O6" s="307">
        <v>4</v>
      </c>
      <c r="P6" s="308" t="s">
        <v>167</v>
      </c>
      <c r="Q6" s="296">
        <v>606</v>
      </c>
      <c r="R6" s="296">
        <v>668</v>
      </c>
      <c r="S6" s="309">
        <f t="shared" si="4"/>
        <v>-62</v>
      </c>
      <c r="T6" s="310">
        <f t="shared" si="5"/>
        <v>-9.281437125748504</v>
      </c>
      <c r="U6" s="311">
        <f t="shared" si="6"/>
        <v>29.38388625592417</v>
      </c>
      <c r="V6" s="307">
        <v>2</v>
      </c>
      <c r="W6" s="308" t="s">
        <v>168</v>
      </c>
      <c r="X6" s="296">
        <v>672</v>
      </c>
      <c r="Y6" s="296">
        <v>710</v>
      </c>
      <c r="Z6" s="309">
        <f t="shared" si="7"/>
        <v>-38</v>
      </c>
      <c r="AA6" s="310">
        <f t="shared" si="8"/>
        <v>-5.352112676056338</v>
      </c>
      <c r="AB6" s="311">
        <f>Z6/$Z$14%</f>
        <v>18.009478672985782</v>
      </c>
    </row>
    <row r="7" spans="1:28" ht="17.25" customHeight="1">
      <c r="A7" s="307">
        <v>3</v>
      </c>
      <c r="B7" s="308" t="s">
        <v>110</v>
      </c>
      <c r="C7" s="296">
        <v>778</v>
      </c>
      <c r="D7" s="296">
        <v>800</v>
      </c>
      <c r="E7" s="309">
        <f t="shared" si="0"/>
        <v>-22</v>
      </c>
      <c r="F7" s="310">
        <f aca="true" t="shared" si="10" ref="F7:F44">E7/D7%</f>
        <v>-2.75</v>
      </c>
      <c r="G7" s="311">
        <f aca="true" t="shared" si="11" ref="G7:G44">E7/$Z$14%</f>
        <v>10.42654028436019</v>
      </c>
      <c r="H7" s="444" t="s">
        <v>574</v>
      </c>
      <c r="I7" s="445"/>
      <c r="J7" s="298">
        <f>SUM(J5:J6)+SUM(C5:C44)</f>
        <v>24467</v>
      </c>
      <c r="K7" s="298">
        <f>SUM(K5:K6)+SUM(D5:D44)</f>
        <v>25385</v>
      </c>
      <c r="L7" s="312">
        <f t="shared" si="1"/>
        <v>-918</v>
      </c>
      <c r="M7" s="313">
        <f t="shared" si="2"/>
        <v>-3.616308843805397</v>
      </c>
      <c r="N7" s="365">
        <f t="shared" si="3"/>
        <v>435.0710900473934</v>
      </c>
      <c r="O7" s="444" t="s">
        <v>575</v>
      </c>
      <c r="P7" s="445"/>
      <c r="Q7" s="298">
        <f>SUM(Q5:Q6)+SUM(J43:J44)</f>
        <v>2440</v>
      </c>
      <c r="R7" s="298">
        <f>SUM(R5:R6)+SUM(K43:K44)</f>
        <v>2623</v>
      </c>
      <c r="S7" s="312">
        <f t="shared" si="4"/>
        <v>-183</v>
      </c>
      <c r="T7" s="313">
        <f t="shared" si="5"/>
        <v>-6.976744186046512</v>
      </c>
      <c r="U7" s="365">
        <f t="shared" si="6"/>
        <v>86.72985781990522</v>
      </c>
      <c r="V7" s="307">
        <v>3</v>
      </c>
      <c r="W7" s="308" t="s">
        <v>172</v>
      </c>
      <c r="X7" s="296">
        <v>189</v>
      </c>
      <c r="Y7" s="296">
        <v>202</v>
      </c>
      <c r="Z7" s="309">
        <f t="shared" si="7"/>
        <v>-13</v>
      </c>
      <c r="AA7" s="310">
        <f t="shared" si="8"/>
        <v>-6.435643564356436</v>
      </c>
      <c r="AB7" s="311">
        <f>Z7/$Z$14%</f>
        <v>6.161137440758294</v>
      </c>
    </row>
    <row r="8" spans="1:28" ht="17.25" customHeight="1">
      <c r="A8" s="307">
        <v>4</v>
      </c>
      <c r="B8" s="308" t="s">
        <v>114</v>
      </c>
      <c r="C8" s="296">
        <v>477</v>
      </c>
      <c r="D8" s="296">
        <v>521</v>
      </c>
      <c r="E8" s="309">
        <f t="shared" si="0"/>
        <v>-44</v>
      </c>
      <c r="F8" s="310">
        <f t="shared" si="10"/>
        <v>-8.445297504798464</v>
      </c>
      <c r="G8" s="311">
        <f t="shared" si="11"/>
        <v>20.85308056872038</v>
      </c>
      <c r="H8" s="307">
        <v>1</v>
      </c>
      <c r="I8" s="308" t="s">
        <v>142</v>
      </c>
      <c r="J8" s="296">
        <v>1628</v>
      </c>
      <c r="K8" s="296">
        <v>1597</v>
      </c>
      <c r="L8" s="309">
        <f t="shared" si="1"/>
        <v>31</v>
      </c>
      <c r="M8" s="310">
        <f t="shared" si="2"/>
        <v>1.9411396368190357</v>
      </c>
      <c r="N8" s="311">
        <f t="shared" si="3"/>
        <v>-14.691943127962086</v>
      </c>
      <c r="O8" s="307">
        <v>1</v>
      </c>
      <c r="P8" s="308" t="s">
        <v>175</v>
      </c>
      <c r="Q8" s="296">
        <v>2270</v>
      </c>
      <c r="R8" s="296">
        <v>2112</v>
      </c>
      <c r="S8" s="309">
        <f t="shared" si="4"/>
        <v>158</v>
      </c>
      <c r="T8" s="310">
        <f t="shared" si="5"/>
        <v>7.4810606060606055</v>
      </c>
      <c r="U8" s="311">
        <f t="shared" si="6"/>
        <v>-74.88151658767772</v>
      </c>
      <c r="V8" s="307">
        <v>4</v>
      </c>
      <c r="W8" s="308" t="s">
        <v>176</v>
      </c>
      <c r="X8" s="296">
        <v>430</v>
      </c>
      <c r="Y8" s="296">
        <v>475</v>
      </c>
      <c r="Z8" s="309">
        <f t="shared" si="7"/>
        <v>-45</v>
      </c>
      <c r="AA8" s="310">
        <f t="shared" si="8"/>
        <v>-9.473684210526315</v>
      </c>
      <c r="AB8" s="311">
        <f t="shared" si="9"/>
        <v>21.32701421800948</v>
      </c>
    </row>
    <row r="9" spans="1:28" ht="17.25" customHeight="1">
      <c r="A9" s="307">
        <v>5</v>
      </c>
      <c r="B9" s="308" t="s">
        <v>118</v>
      </c>
      <c r="C9" s="296">
        <v>454</v>
      </c>
      <c r="D9" s="296">
        <v>474</v>
      </c>
      <c r="E9" s="309">
        <f t="shared" si="0"/>
        <v>-20</v>
      </c>
      <c r="F9" s="310">
        <f t="shared" si="10"/>
        <v>-4.219409282700422</v>
      </c>
      <c r="G9" s="311">
        <f t="shared" si="11"/>
        <v>9.47867298578199</v>
      </c>
      <c r="H9" s="307">
        <v>2</v>
      </c>
      <c r="I9" s="308" t="s">
        <v>146</v>
      </c>
      <c r="J9" s="296">
        <v>877</v>
      </c>
      <c r="K9" s="296">
        <v>921</v>
      </c>
      <c r="L9" s="309">
        <f t="shared" si="1"/>
        <v>-44</v>
      </c>
      <c r="M9" s="310">
        <f t="shared" si="2"/>
        <v>-4.777415852334419</v>
      </c>
      <c r="N9" s="311">
        <f t="shared" si="3"/>
        <v>20.85308056872038</v>
      </c>
      <c r="O9" s="307">
        <v>2</v>
      </c>
      <c r="P9" s="308" t="s">
        <v>576</v>
      </c>
      <c r="Q9" s="296">
        <v>2376</v>
      </c>
      <c r="R9" s="296">
        <v>2789</v>
      </c>
      <c r="S9" s="309">
        <f t="shared" si="4"/>
        <v>-413</v>
      </c>
      <c r="T9" s="310">
        <f t="shared" si="5"/>
        <v>-14.80817497310864</v>
      </c>
      <c r="U9" s="311">
        <f t="shared" si="6"/>
        <v>195.7345971563981</v>
      </c>
      <c r="V9" s="307">
        <v>5</v>
      </c>
      <c r="W9" s="308" t="s">
        <v>179</v>
      </c>
      <c r="X9" s="296">
        <v>501</v>
      </c>
      <c r="Y9" s="296">
        <v>509</v>
      </c>
      <c r="Z9" s="309">
        <f t="shared" si="7"/>
        <v>-8</v>
      </c>
      <c r="AA9" s="310">
        <f t="shared" si="8"/>
        <v>-1.5717092337917486</v>
      </c>
      <c r="AB9" s="311">
        <f t="shared" si="9"/>
        <v>3.7914691943127963</v>
      </c>
    </row>
    <row r="10" spans="1:28" ht="17.25" customHeight="1">
      <c r="A10" s="307">
        <v>6</v>
      </c>
      <c r="B10" s="308" t="s">
        <v>253</v>
      </c>
      <c r="C10" s="296">
        <v>967</v>
      </c>
      <c r="D10" s="296">
        <v>890</v>
      </c>
      <c r="E10" s="309">
        <f t="shared" si="0"/>
        <v>77</v>
      </c>
      <c r="F10" s="310">
        <f t="shared" si="10"/>
        <v>8.651685393258427</v>
      </c>
      <c r="G10" s="311">
        <f t="shared" si="11"/>
        <v>-36.492890995260666</v>
      </c>
      <c r="H10" s="307">
        <v>3</v>
      </c>
      <c r="I10" s="308" t="s">
        <v>150</v>
      </c>
      <c r="J10" s="296">
        <v>72</v>
      </c>
      <c r="K10" s="296">
        <v>72</v>
      </c>
      <c r="L10" s="309">
        <f t="shared" si="1"/>
        <v>0</v>
      </c>
      <c r="M10" s="310">
        <f t="shared" si="2"/>
        <v>0</v>
      </c>
      <c r="N10" s="311">
        <f t="shared" si="3"/>
        <v>0</v>
      </c>
      <c r="O10" s="307">
        <v>3</v>
      </c>
      <c r="P10" s="308" t="s">
        <v>182</v>
      </c>
      <c r="Q10" s="296">
        <v>802</v>
      </c>
      <c r="R10" s="296">
        <v>793</v>
      </c>
      <c r="S10" s="309">
        <f t="shared" si="4"/>
        <v>9</v>
      </c>
      <c r="T10" s="310">
        <f t="shared" si="5"/>
        <v>1.1349306431273645</v>
      </c>
      <c r="U10" s="311">
        <f t="shared" si="6"/>
        <v>-4.265402843601896</v>
      </c>
      <c r="V10" s="307">
        <v>6</v>
      </c>
      <c r="W10" s="308" t="s">
        <v>183</v>
      </c>
      <c r="X10" s="296">
        <v>582</v>
      </c>
      <c r="Y10" s="296">
        <v>673</v>
      </c>
      <c r="Z10" s="309">
        <f t="shared" si="7"/>
        <v>-91</v>
      </c>
      <c r="AA10" s="310">
        <f t="shared" si="8"/>
        <v>-13.521545319465082</v>
      </c>
      <c r="AB10" s="311">
        <f t="shared" si="9"/>
        <v>43.127962085308056</v>
      </c>
    </row>
    <row r="11" spans="1:28" ht="17.25" customHeight="1">
      <c r="A11" s="307">
        <v>7</v>
      </c>
      <c r="B11" s="308" t="s">
        <v>125</v>
      </c>
      <c r="C11" s="296">
        <v>308</v>
      </c>
      <c r="D11" s="296">
        <v>361</v>
      </c>
      <c r="E11" s="309">
        <f t="shared" si="0"/>
        <v>-53</v>
      </c>
      <c r="F11" s="310">
        <f t="shared" si="10"/>
        <v>-14.681440443213297</v>
      </c>
      <c r="G11" s="311">
        <f t="shared" si="11"/>
        <v>25.118483412322277</v>
      </c>
      <c r="H11" s="307">
        <v>4</v>
      </c>
      <c r="I11" s="308" t="s">
        <v>154</v>
      </c>
      <c r="J11" s="296">
        <v>555</v>
      </c>
      <c r="K11" s="296">
        <v>555</v>
      </c>
      <c r="L11" s="309">
        <f t="shared" si="1"/>
        <v>0</v>
      </c>
      <c r="M11" s="310">
        <f t="shared" si="2"/>
        <v>0</v>
      </c>
      <c r="N11" s="311">
        <f t="shared" si="3"/>
        <v>0</v>
      </c>
      <c r="O11" s="307">
        <v>4</v>
      </c>
      <c r="P11" s="308" t="s">
        <v>186</v>
      </c>
      <c r="Q11" s="296">
        <v>950</v>
      </c>
      <c r="R11" s="296">
        <v>966</v>
      </c>
      <c r="S11" s="309">
        <f t="shared" si="4"/>
        <v>-16</v>
      </c>
      <c r="T11" s="310">
        <f t="shared" si="5"/>
        <v>-1.6563146997929605</v>
      </c>
      <c r="U11" s="311">
        <f t="shared" si="6"/>
        <v>7.5829383886255926</v>
      </c>
      <c r="V11" s="307">
        <v>7</v>
      </c>
      <c r="W11" s="308" t="s">
        <v>187</v>
      </c>
      <c r="X11" s="296">
        <v>858</v>
      </c>
      <c r="Y11" s="296">
        <v>920</v>
      </c>
      <c r="Z11" s="309">
        <f t="shared" si="7"/>
        <v>-62</v>
      </c>
      <c r="AA11" s="310">
        <f t="shared" si="8"/>
        <v>-6.739130434782609</v>
      </c>
      <c r="AB11" s="311">
        <f t="shared" si="9"/>
        <v>29.38388625592417</v>
      </c>
    </row>
    <row r="12" spans="1:28" ht="17.25" customHeight="1">
      <c r="A12" s="307">
        <v>8</v>
      </c>
      <c r="B12" s="308" t="s">
        <v>129</v>
      </c>
      <c r="C12" s="296">
        <v>244</v>
      </c>
      <c r="D12" s="296">
        <v>286</v>
      </c>
      <c r="E12" s="309">
        <f t="shared" si="0"/>
        <v>-42</v>
      </c>
      <c r="F12" s="310">
        <f t="shared" si="10"/>
        <v>-14.685314685314687</v>
      </c>
      <c r="G12" s="311">
        <f t="shared" si="11"/>
        <v>19.90521327014218</v>
      </c>
      <c r="H12" s="307">
        <v>5</v>
      </c>
      <c r="I12" s="308" t="s">
        <v>158</v>
      </c>
      <c r="J12" s="296">
        <v>1855</v>
      </c>
      <c r="K12" s="296">
        <v>1818</v>
      </c>
      <c r="L12" s="309">
        <f t="shared" si="1"/>
        <v>37</v>
      </c>
      <c r="M12" s="310">
        <f t="shared" si="2"/>
        <v>2.0352035203520353</v>
      </c>
      <c r="N12" s="311">
        <f t="shared" si="3"/>
        <v>-17.535545023696685</v>
      </c>
      <c r="O12" s="307">
        <v>5</v>
      </c>
      <c r="P12" s="308" t="s">
        <v>190</v>
      </c>
      <c r="Q12" s="296">
        <v>309</v>
      </c>
      <c r="R12" s="296">
        <v>325</v>
      </c>
      <c r="S12" s="309">
        <f t="shared" si="4"/>
        <v>-16</v>
      </c>
      <c r="T12" s="310">
        <f t="shared" si="5"/>
        <v>-4.923076923076923</v>
      </c>
      <c r="U12" s="311">
        <f t="shared" si="6"/>
        <v>7.5829383886255926</v>
      </c>
      <c r="V12" s="307">
        <v>8</v>
      </c>
      <c r="W12" s="308" t="s">
        <v>577</v>
      </c>
      <c r="X12" s="296">
        <v>201</v>
      </c>
      <c r="Y12" s="296">
        <v>221</v>
      </c>
      <c r="Z12" s="309">
        <f t="shared" si="7"/>
        <v>-20</v>
      </c>
      <c r="AA12" s="310">
        <f t="shared" si="8"/>
        <v>-9.049773755656108</v>
      </c>
      <c r="AB12" s="311">
        <f>Z12/$Z$14%</f>
        <v>9.47867298578199</v>
      </c>
    </row>
    <row r="13" spans="1:28" ht="17.25" customHeight="1">
      <c r="A13" s="307">
        <v>9</v>
      </c>
      <c r="B13" s="308" t="s">
        <v>133</v>
      </c>
      <c r="C13" s="296">
        <v>102</v>
      </c>
      <c r="D13" s="296">
        <v>120</v>
      </c>
      <c r="E13" s="309">
        <f t="shared" si="0"/>
        <v>-18</v>
      </c>
      <c r="F13" s="310">
        <f t="shared" si="10"/>
        <v>-15</v>
      </c>
      <c r="G13" s="311">
        <f t="shared" si="11"/>
        <v>8.530805687203792</v>
      </c>
      <c r="H13" s="307">
        <v>6</v>
      </c>
      <c r="I13" s="308" t="s">
        <v>162</v>
      </c>
      <c r="J13" s="296">
        <v>1732</v>
      </c>
      <c r="K13" s="296">
        <v>1793</v>
      </c>
      <c r="L13" s="309">
        <f t="shared" si="1"/>
        <v>-61</v>
      </c>
      <c r="M13" s="310">
        <f t="shared" si="2"/>
        <v>-3.4021193530395983</v>
      </c>
      <c r="N13" s="311">
        <f t="shared" si="3"/>
        <v>28.909952606635073</v>
      </c>
      <c r="O13" s="307">
        <v>6</v>
      </c>
      <c r="P13" s="308" t="s">
        <v>194</v>
      </c>
      <c r="Q13" s="296">
        <v>481</v>
      </c>
      <c r="R13" s="296">
        <v>523</v>
      </c>
      <c r="S13" s="309">
        <f t="shared" si="4"/>
        <v>-42</v>
      </c>
      <c r="T13" s="310">
        <f t="shared" si="5"/>
        <v>-8.030592734225621</v>
      </c>
      <c r="U13" s="311">
        <f t="shared" si="6"/>
        <v>19.90521327014218</v>
      </c>
      <c r="V13" s="444" t="s">
        <v>578</v>
      </c>
      <c r="W13" s="445"/>
      <c r="X13" s="298">
        <f>SUM(X5:X12)</f>
        <v>5045</v>
      </c>
      <c r="Y13" s="298">
        <f>SUM(Y5:Y12)</f>
        <v>5346</v>
      </c>
      <c r="Z13" s="312">
        <f t="shared" si="7"/>
        <v>-301</v>
      </c>
      <c r="AA13" s="313">
        <f t="shared" si="8"/>
        <v>-5.630377852600075</v>
      </c>
      <c r="AB13" s="365">
        <f t="shared" si="9"/>
        <v>142.65402843601896</v>
      </c>
    </row>
    <row r="14" spans="1:28" ht="17.25" customHeight="1">
      <c r="A14" s="307">
        <v>10</v>
      </c>
      <c r="B14" s="308" t="s">
        <v>137</v>
      </c>
      <c r="C14" s="296">
        <v>39</v>
      </c>
      <c r="D14" s="296">
        <v>63</v>
      </c>
      <c r="E14" s="309">
        <f t="shared" si="0"/>
        <v>-24</v>
      </c>
      <c r="F14" s="310">
        <f t="shared" si="10"/>
        <v>-38.095238095238095</v>
      </c>
      <c r="G14" s="311">
        <f t="shared" si="11"/>
        <v>11.374407582938389</v>
      </c>
      <c r="H14" s="307">
        <v>7</v>
      </c>
      <c r="I14" s="308" t="s">
        <v>166</v>
      </c>
      <c r="J14" s="296">
        <v>64</v>
      </c>
      <c r="K14" s="296">
        <v>72</v>
      </c>
      <c r="L14" s="309">
        <f t="shared" si="1"/>
        <v>-8</v>
      </c>
      <c r="M14" s="310">
        <f t="shared" si="2"/>
        <v>-11.11111111111111</v>
      </c>
      <c r="N14" s="311">
        <f t="shared" si="3"/>
        <v>3.7914691943127963</v>
      </c>
      <c r="O14" s="307">
        <v>7</v>
      </c>
      <c r="P14" s="308" t="s">
        <v>198</v>
      </c>
      <c r="Q14" s="296">
        <v>0</v>
      </c>
      <c r="R14" s="296">
        <v>0</v>
      </c>
      <c r="S14" s="309">
        <f t="shared" si="4"/>
        <v>0</v>
      </c>
      <c r="T14" s="309">
        <v>0</v>
      </c>
      <c r="U14" s="311">
        <f t="shared" si="6"/>
        <v>0</v>
      </c>
      <c r="V14" s="446" t="s">
        <v>579</v>
      </c>
      <c r="W14" s="447"/>
      <c r="X14" s="300">
        <f>(J7+J19+J27+J37+J38+J42+Q7+Q37+Q44+X13)</f>
        <v>93842</v>
      </c>
      <c r="Y14" s="300">
        <f>(K7+K19+K27+K37+K38+K42+R7+R37+R44+Y13)</f>
        <v>94053</v>
      </c>
      <c r="Z14" s="314">
        <f>X14-Y14</f>
        <v>-211</v>
      </c>
      <c r="AA14" s="315">
        <f t="shared" si="8"/>
        <v>-0.22434159463281342</v>
      </c>
      <c r="AB14" s="366">
        <f t="shared" si="9"/>
        <v>100</v>
      </c>
    </row>
    <row r="15" spans="1:21" ht="17.25" customHeight="1">
      <c r="A15" s="307">
        <v>11</v>
      </c>
      <c r="B15" s="308" t="s">
        <v>141</v>
      </c>
      <c r="C15" s="296">
        <v>17</v>
      </c>
      <c r="D15" s="296">
        <v>31</v>
      </c>
      <c r="E15" s="309">
        <f t="shared" si="0"/>
        <v>-14</v>
      </c>
      <c r="F15" s="310">
        <f t="shared" si="10"/>
        <v>-45.16129032258065</v>
      </c>
      <c r="G15" s="311">
        <f t="shared" si="11"/>
        <v>6.6350710900473935</v>
      </c>
      <c r="H15" s="307">
        <v>8</v>
      </c>
      <c r="I15" s="308" t="s">
        <v>170</v>
      </c>
      <c r="J15" s="296">
        <v>103</v>
      </c>
      <c r="K15" s="296">
        <v>109</v>
      </c>
      <c r="L15" s="309">
        <f t="shared" si="1"/>
        <v>-6</v>
      </c>
      <c r="M15" s="310">
        <f t="shared" si="2"/>
        <v>-5.504587155963303</v>
      </c>
      <c r="N15" s="311">
        <f t="shared" si="3"/>
        <v>2.843601895734597</v>
      </c>
      <c r="O15" s="307">
        <v>8</v>
      </c>
      <c r="P15" s="308" t="s">
        <v>201</v>
      </c>
      <c r="Q15" s="296">
        <v>560</v>
      </c>
      <c r="R15" s="296">
        <v>529</v>
      </c>
      <c r="S15" s="309">
        <f t="shared" si="4"/>
        <v>31</v>
      </c>
      <c r="T15" s="310">
        <f aca="true" t="shared" si="12" ref="T15:T24">S15/R15%</f>
        <v>5.8601134215500945</v>
      </c>
      <c r="U15" s="311">
        <f t="shared" si="6"/>
        <v>-14.691943127962086</v>
      </c>
    </row>
    <row r="16" spans="1:21" ht="17.25" customHeight="1">
      <c r="A16" s="307">
        <v>12</v>
      </c>
      <c r="B16" s="308" t="s">
        <v>145</v>
      </c>
      <c r="C16" s="296">
        <v>270</v>
      </c>
      <c r="D16" s="296">
        <v>253</v>
      </c>
      <c r="E16" s="309">
        <f t="shared" si="0"/>
        <v>17</v>
      </c>
      <c r="F16" s="310">
        <f t="shared" si="10"/>
        <v>6.719367588932807</v>
      </c>
      <c r="G16" s="311">
        <f t="shared" si="11"/>
        <v>-8.056872037914692</v>
      </c>
      <c r="H16" s="307">
        <v>9</v>
      </c>
      <c r="I16" s="308" t="s">
        <v>174</v>
      </c>
      <c r="J16" s="296">
        <v>941</v>
      </c>
      <c r="K16" s="296">
        <v>1004</v>
      </c>
      <c r="L16" s="309">
        <f t="shared" si="1"/>
        <v>-63</v>
      </c>
      <c r="M16" s="310">
        <f t="shared" si="2"/>
        <v>-6.274900398406375</v>
      </c>
      <c r="N16" s="311">
        <f t="shared" si="3"/>
        <v>29.857819905213272</v>
      </c>
      <c r="O16" s="307">
        <v>9</v>
      </c>
      <c r="P16" s="308" t="s">
        <v>204</v>
      </c>
      <c r="Q16" s="296">
        <v>1127</v>
      </c>
      <c r="R16" s="296">
        <v>1132</v>
      </c>
      <c r="S16" s="309">
        <f t="shared" si="4"/>
        <v>-5</v>
      </c>
      <c r="T16" s="310">
        <f t="shared" si="12"/>
        <v>-0.4416961130742049</v>
      </c>
      <c r="U16" s="311">
        <f t="shared" si="6"/>
        <v>2.3696682464454977</v>
      </c>
    </row>
    <row r="17" spans="1:21" ht="17.25" customHeight="1">
      <c r="A17" s="307">
        <v>13</v>
      </c>
      <c r="B17" s="308" t="s">
        <v>149</v>
      </c>
      <c r="C17" s="296">
        <v>95</v>
      </c>
      <c r="D17" s="296">
        <v>85</v>
      </c>
      <c r="E17" s="309">
        <f t="shared" si="0"/>
        <v>10</v>
      </c>
      <c r="F17" s="310">
        <f t="shared" si="10"/>
        <v>11.764705882352942</v>
      </c>
      <c r="G17" s="311">
        <f t="shared" si="11"/>
        <v>-4.739336492890995</v>
      </c>
      <c r="H17" s="307">
        <v>10</v>
      </c>
      <c r="I17" s="308" t="s">
        <v>178</v>
      </c>
      <c r="J17" s="296">
        <v>678</v>
      </c>
      <c r="K17" s="296">
        <v>704</v>
      </c>
      <c r="L17" s="309">
        <f t="shared" si="1"/>
        <v>-26</v>
      </c>
      <c r="M17" s="310">
        <f t="shared" si="2"/>
        <v>-3.6931818181818183</v>
      </c>
      <c r="N17" s="311">
        <f t="shared" si="3"/>
        <v>12.322274881516588</v>
      </c>
      <c r="O17" s="307">
        <v>10</v>
      </c>
      <c r="P17" s="308" t="s">
        <v>207</v>
      </c>
      <c r="Q17" s="296">
        <v>557</v>
      </c>
      <c r="R17" s="296">
        <v>554</v>
      </c>
      <c r="S17" s="309">
        <f t="shared" si="4"/>
        <v>3</v>
      </c>
      <c r="T17" s="310">
        <f t="shared" si="12"/>
        <v>0.5415162454873647</v>
      </c>
      <c r="U17" s="311">
        <f t="shared" si="6"/>
        <v>-1.4218009478672986</v>
      </c>
    </row>
    <row r="18" spans="1:21" ht="17.25" customHeight="1">
      <c r="A18" s="307">
        <v>14</v>
      </c>
      <c r="B18" s="308" t="s">
        <v>153</v>
      </c>
      <c r="C18" s="296">
        <v>325</v>
      </c>
      <c r="D18" s="296">
        <v>354</v>
      </c>
      <c r="E18" s="309">
        <f t="shared" si="0"/>
        <v>-29</v>
      </c>
      <c r="F18" s="310">
        <f t="shared" si="10"/>
        <v>-8.192090395480227</v>
      </c>
      <c r="G18" s="311">
        <f t="shared" si="11"/>
        <v>13.744075829383887</v>
      </c>
      <c r="H18" s="307">
        <v>11</v>
      </c>
      <c r="I18" s="308" t="s">
        <v>181</v>
      </c>
      <c r="J18" s="296">
        <v>5506</v>
      </c>
      <c r="K18" s="296">
        <v>5403</v>
      </c>
      <c r="L18" s="309">
        <f t="shared" si="1"/>
        <v>103</v>
      </c>
      <c r="M18" s="310">
        <f t="shared" si="2"/>
        <v>1.906348325004627</v>
      </c>
      <c r="N18" s="311">
        <f t="shared" si="3"/>
        <v>-48.81516587677726</v>
      </c>
      <c r="O18" s="307">
        <v>11</v>
      </c>
      <c r="P18" s="308" t="s">
        <v>210</v>
      </c>
      <c r="Q18" s="296">
        <v>1429</v>
      </c>
      <c r="R18" s="296">
        <v>1321</v>
      </c>
      <c r="S18" s="309">
        <f t="shared" si="4"/>
        <v>108</v>
      </c>
      <c r="T18" s="310">
        <f t="shared" si="12"/>
        <v>8.17562452687358</v>
      </c>
      <c r="U18" s="311">
        <f t="shared" si="6"/>
        <v>-51.18483412322275</v>
      </c>
    </row>
    <row r="19" spans="1:21" ht="17.25" customHeight="1">
      <c r="A19" s="307">
        <v>15</v>
      </c>
      <c r="B19" s="308" t="s">
        <v>157</v>
      </c>
      <c r="C19" s="296">
        <v>72</v>
      </c>
      <c r="D19" s="296">
        <v>145</v>
      </c>
      <c r="E19" s="309">
        <f t="shared" si="0"/>
        <v>-73</v>
      </c>
      <c r="F19" s="310">
        <f t="shared" si="10"/>
        <v>-50.3448275862069</v>
      </c>
      <c r="G19" s="311">
        <f t="shared" si="11"/>
        <v>34.59715639810427</v>
      </c>
      <c r="H19" s="444" t="s">
        <v>580</v>
      </c>
      <c r="I19" s="445"/>
      <c r="J19" s="298">
        <f>SUM(J8:J18)</f>
        <v>14011</v>
      </c>
      <c r="K19" s="298">
        <f>SUM(K8:K18)</f>
        <v>14048</v>
      </c>
      <c r="L19" s="312">
        <f t="shared" si="1"/>
        <v>-37</v>
      </c>
      <c r="M19" s="313">
        <f t="shared" si="2"/>
        <v>-0.26338268792710706</v>
      </c>
      <c r="N19" s="365">
        <f t="shared" si="3"/>
        <v>17.535545023696685</v>
      </c>
      <c r="O19" s="307">
        <v>12</v>
      </c>
      <c r="P19" s="308" t="s">
        <v>213</v>
      </c>
      <c r="Q19" s="296">
        <v>1372</v>
      </c>
      <c r="R19" s="296">
        <v>1322</v>
      </c>
      <c r="S19" s="309">
        <f t="shared" si="4"/>
        <v>50</v>
      </c>
      <c r="T19" s="310">
        <f t="shared" si="12"/>
        <v>3.7821482602118</v>
      </c>
      <c r="U19" s="311">
        <f t="shared" si="6"/>
        <v>-23.696682464454977</v>
      </c>
    </row>
    <row r="20" spans="1:21" ht="17.25" customHeight="1">
      <c r="A20" s="307">
        <v>16</v>
      </c>
      <c r="B20" s="308" t="s">
        <v>161</v>
      </c>
      <c r="C20" s="296">
        <v>147</v>
      </c>
      <c r="D20" s="296">
        <v>160</v>
      </c>
      <c r="E20" s="309">
        <f t="shared" si="0"/>
        <v>-13</v>
      </c>
      <c r="F20" s="310">
        <f t="shared" si="10"/>
        <v>-8.125</v>
      </c>
      <c r="G20" s="311">
        <f t="shared" si="11"/>
        <v>6.161137440758294</v>
      </c>
      <c r="H20" s="307">
        <v>1</v>
      </c>
      <c r="I20" s="308" t="s">
        <v>189</v>
      </c>
      <c r="J20" s="296">
        <v>480</v>
      </c>
      <c r="K20" s="296">
        <v>504</v>
      </c>
      <c r="L20" s="309">
        <f t="shared" si="1"/>
        <v>-24</v>
      </c>
      <c r="M20" s="310">
        <f t="shared" si="2"/>
        <v>-4.761904761904762</v>
      </c>
      <c r="N20" s="311">
        <f t="shared" si="3"/>
        <v>11.374407582938389</v>
      </c>
      <c r="O20" s="307">
        <v>13</v>
      </c>
      <c r="P20" s="308" t="s">
        <v>216</v>
      </c>
      <c r="Q20" s="296">
        <v>1619</v>
      </c>
      <c r="R20" s="296">
        <v>1616</v>
      </c>
      <c r="S20" s="309">
        <f t="shared" si="4"/>
        <v>3</v>
      </c>
      <c r="T20" s="310">
        <f t="shared" si="12"/>
        <v>0.18564356435643564</v>
      </c>
      <c r="U20" s="311">
        <f t="shared" si="6"/>
        <v>-1.4218009478672986</v>
      </c>
    </row>
    <row r="21" spans="1:21" ht="17.25" customHeight="1">
      <c r="A21" s="307">
        <v>17</v>
      </c>
      <c r="B21" s="308" t="s">
        <v>165</v>
      </c>
      <c r="C21" s="296">
        <v>398</v>
      </c>
      <c r="D21" s="296">
        <v>386</v>
      </c>
      <c r="E21" s="309">
        <f t="shared" si="0"/>
        <v>12</v>
      </c>
      <c r="F21" s="310">
        <f t="shared" si="10"/>
        <v>3.1088082901554404</v>
      </c>
      <c r="G21" s="311">
        <f t="shared" si="11"/>
        <v>-5.687203791469194</v>
      </c>
      <c r="H21" s="307">
        <v>2</v>
      </c>
      <c r="I21" s="308" t="s">
        <v>193</v>
      </c>
      <c r="J21" s="296">
        <v>571</v>
      </c>
      <c r="K21" s="296">
        <v>564</v>
      </c>
      <c r="L21" s="309">
        <f t="shared" si="1"/>
        <v>7</v>
      </c>
      <c r="M21" s="310">
        <f t="shared" si="2"/>
        <v>1.2411347517730498</v>
      </c>
      <c r="N21" s="311">
        <f t="shared" si="3"/>
        <v>-3.3175355450236967</v>
      </c>
      <c r="O21" s="307">
        <v>14</v>
      </c>
      <c r="P21" s="308" t="s">
        <v>219</v>
      </c>
      <c r="Q21" s="296">
        <v>1449</v>
      </c>
      <c r="R21" s="296">
        <v>1339</v>
      </c>
      <c r="S21" s="309">
        <f t="shared" si="4"/>
        <v>110</v>
      </c>
      <c r="T21" s="310">
        <f t="shared" si="12"/>
        <v>8.215085884988797</v>
      </c>
      <c r="U21" s="311">
        <f t="shared" si="6"/>
        <v>-52.13270142180095</v>
      </c>
    </row>
    <row r="22" spans="1:21" ht="17.25" customHeight="1">
      <c r="A22" s="307">
        <v>18</v>
      </c>
      <c r="B22" s="308" t="s">
        <v>169</v>
      </c>
      <c r="C22" s="296">
        <v>307</v>
      </c>
      <c r="D22" s="296">
        <v>323</v>
      </c>
      <c r="E22" s="309">
        <f t="shared" si="0"/>
        <v>-16</v>
      </c>
      <c r="F22" s="310">
        <f t="shared" si="10"/>
        <v>-4.953560371517028</v>
      </c>
      <c r="G22" s="311">
        <f t="shared" si="11"/>
        <v>7.5829383886255926</v>
      </c>
      <c r="H22" s="307">
        <v>3</v>
      </c>
      <c r="I22" s="308" t="s">
        <v>197</v>
      </c>
      <c r="J22" s="296">
        <v>847</v>
      </c>
      <c r="K22" s="296">
        <v>873</v>
      </c>
      <c r="L22" s="309">
        <f t="shared" si="1"/>
        <v>-26</v>
      </c>
      <c r="M22" s="310">
        <f t="shared" si="2"/>
        <v>-2.978235967926689</v>
      </c>
      <c r="N22" s="311">
        <f t="shared" si="3"/>
        <v>12.322274881516588</v>
      </c>
      <c r="O22" s="307">
        <v>15</v>
      </c>
      <c r="P22" s="308" t="s">
        <v>103</v>
      </c>
      <c r="Q22" s="296">
        <v>930</v>
      </c>
      <c r="R22" s="296">
        <v>1001</v>
      </c>
      <c r="S22" s="309">
        <f t="shared" si="4"/>
        <v>-71</v>
      </c>
      <c r="T22" s="310">
        <f t="shared" si="12"/>
        <v>-7.092907092907093</v>
      </c>
      <c r="U22" s="311">
        <f t="shared" si="6"/>
        <v>33.649289099526065</v>
      </c>
    </row>
    <row r="23" spans="1:21" ht="17.25" customHeight="1">
      <c r="A23" s="307">
        <v>19</v>
      </c>
      <c r="B23" s="308" t="s">
        <v>173</v>
      </c>
      <c r="C23" s="296">
        <v>195</v>
      </c>
      <c r="D23" s="296">
        <v>226</v>
      </c>
      <c r="E23" s="309">
        <f t="shared" si="0"/>
        <v>-31</v>
      </c>
      <c r="F23" s="310">
        <f t="shared" si="10"/>
        <v>-13.716814159292037</v>
      </c>
      <c r="G23" s="311">
        <f t="shared" si="11"/>
        <v>14.691943127962086</v>
      </c>
      <c r="H23" s="307">
        <v>4</v>
      </c>
      <c r="I23" s="308" t="s">
        <v>200</v>
      </c>
      <c r="J23" s="296">
        <v>139</v>
      </c>
      <c r="K23" s="296">
        <v>153</v>
      </c>
      <c r="L23" s="309">
        <f t="shared" si="1"/>
        <v>-14</v>
      </c>
      <c r="M23" s="310">
        <f t="shared" si="2"/>
        <v>-9.15032679738562</v>
      </c>
      <c r="N23" s="311">
        <f t="shared" si="3"/>
        <v>6.6350710900473935</v>
      </c>
      <c r="O23" s="307">
        <v>16</v>
      </c>
      <c r="P23" s="308" t="s">
        <v>106</v>
      </c>
      <c r="Q23" s="296">
        <v>971</v>
      </c>
      <c r="R23" s="296">
        <v>993</v>
      </c>
      <c r="S23" s="309">
        <f t="shared" si="4"/>
        <v>-22</v>
      </c>
      <c r="T23" s="310">
        <f t="shared" si="12"/>
        <v>-2.215508559919436</v>
      </c>
      <c r="U23" s="311">
        <f t="shared" si="6"/>
        <v>10.42654028436019</v>
      </c>
    </row>
    <row r="24" spans="1:21" ht="17.25" customHeight="1">
      <c r="A24" s="307">
        <v>20</v>
      </c>
      <c r="B24" s="308" t="s">
        <v>177</v>
      </c>
      <c r="C24" s="296">
        <v>683</v>
      </c>
      <c r="D24" s="296">
        <v>683</v>
      </c>
      <c r="E24" s="309">
        <f t="shared" si="0"/>
        <v>0</v>
      </c>
      <c r="F24" s="310">
        <f t="shared" si="10"/>
        <v>0</v>
      </c>
      <c r="G24" s="311">
        <f t="shared" si="11"/>
        <v>0</v>
      </c>
      <c r="H24" s="307">
        <v>5</v>
      </c>
      <c r="I24" s="308" t="s">
        <v>203</v>
      </c>
      <c r="J24" s="296">
        <v>164</v>
      </c>
      <c r="K24" s="296">
        <v>182</v>
      </c>
      <c r="L24" s="309">
        <f t="shared" si="1"/>
        <v>-18</v>
      </c>
      <c r="M24" s="310">
        <f t="shared" si="2"/>
        <v>-9.89010989010989</v>
      </c>
      <c r="N24" s="311">
        <f t="shared" si="3"/>
        <v>8.530805687203792</v>
      </c>
      <c r="O24" s="307">
        <v>17</v>
      </c>
      <c r="P24" s="308" t="s">
        <v>109</v>
      </c>
      <c r="Q24" s="296">
        <v>0</v>
      </c>
      <c r="R24" s="296">
        <v>5153</v>
      </c>
      <c r="S24" s="309">
        <f t="shared" si="4"/>
        <v>-5153</v>
      </c>
      <c r="T24" s="310">
        <f t="shared" si="12"/>
        <v>-100</v>
      </c>
      <c r="U24" s="311">
        <f t="shared" si="6"/>
        <v>2442.18009478673</v>
      </c>
    </row>
    <row r="25" spans="1:21" ht="17.25" customHeight="1">
      <c r="A25" s="307">
        <v>21</v>
      </c>
      <c r="B25" s="308" t="s">
        <v>180</v>
      </c>
      <c r="C25" s="296">
        <v>500</v>
      </c>
      <c r="D25" s="296">
        <v>541</v>
      </c>
      <c r="E25" s="309">
        <f t="shared" si="0"/>
        <v>-41</v>
      </c>
      <c r="F25" s="310">
        <f t="shared" si="10"/>
        <v>-7.578558225508318</v>
      </c>
      <c r="G25" s="311">
        <f t="shared" si="11"/>
        <v>19.431279620853083</v>
      </c>
      <c r="H25" s="307">
        <v>6</v>
      </c>
      <c r="I25" s="308" t="s">
        <v>206</v>
      </c>
      <c r="J25" s="296">
        <v>794</v>
      </c>
      <c r="K25" s="296">
        <v>823</v>
      </c>
      <c r="L25" s="309">
        <f t="shared" si="1"/>
        <v>-29</v>
      </c>
      <c r="M25" s="310">
        <f t="shared" si="2"/>
        <v>-3.5236938031591736</v>
      </c>
      <c r="N25" s="311">
        <f t="shared" si="3"/>
        <v>13.744075829383887</v>
      </c>
      <c r="O25" s="307">
        <v>18</v>
      </c>
      <c r="P25" s="308" t="s">
        <v>113</v>
      </c>
      <c r="Q25" s="296">
        <v>0</v>
      </c>
      <c r="R25" s="296">
        <v>0</v>
      </c>
      <c r="S25" s="309">
        <f t="shared" si="4"/>
        <v>0</v>
      </c>
      <c r="T25" s="309">
        <v>0</v>
      </c>
      <c r="U25" s="311">
        <f t="shared" si="6"/>
        <v>0</v>
      </c>
    </row>
    <row r="26" spans="1:21" ht="17.25" customHeight="1">
      <c r="A26" s="307">
        <v>22</v>
      </c>
      <c r="B26" s="308" t="s">
        <v>184</v>
      </c>
      <c r="C26" s="296">
        <v>208</v>
      </c>
      <c r="D26" s="296">
        <v>239</v>
      </c>
      <c r="E26" s="309">
        <f t="shared" si="0"/>
        <v>-31</v>
      </c>
      <c r="F26" s="310">
        <f t="shared" si="10"/>
        <v>-12.970711297071128</v>
      </c>
      <c r="G26" s="311">
        <f t="shared" si="11"/>
        <v>14.691943127962086</v>
      </c>
      <c r="H26" s="307">
        <v>7</v>
      </c>
      <c r="I26" s="308" t="s">
        <v>209</v>
      </c>
      <c r="J26" s="296">
        <v>606</v>
      </c>
      <c r="K26" s="296">
        <v>615</v>
      </c>
      <c r="L26" s="309">
        <f t="shared" si="1"/>
        <v>-9</v>
      </c>
      <c r="M26" s="310">
        <f t="shared" si="2"/>
        <v>-1.4634146341463414</v>
      </c>
      <c r="N26" s="311">
        <f t="shared" si="3"/>
        <v>4.265402843601896</v>
      </c>
      <c r="O26" s="307">
        <v>19</v>
      </c>
      <c r="P26" s="308" t="s">
        <v>117</v>
      </c>
      <c r="Q26" s="296">
        <v>616</v>
      </c>
      <c r="R26" s="296">
        <v>559</v>
      </c>
      <c r="S26" s="309">
        <f t="shared" si="4"/>
        <v>57</v>
      </c>
      <c r="T26" s="310">
        <f>S26/R26%</f>
        <v>10.196779964221825</v>
      </c>
      <c r="U26" s="311">
        <f aca="true" t="shared" si="13" ref="U26:U36">S26/$Z$14%</f>
        <v>-27.014218009478675</v>
      </c>
    </row>
    <row r="27" spans="1:21" ht="17.25" customHeight="1">
      <c r="A27" s="307">
        <v>23</v>
      </c>
      <c r="B27" s="308" t="s">
        <v>188</v>
      </c>
      <c r="C27" s="296">
        <v>385</v>
      </c>
      <c r="D27" s="296">
        <v>414</v>
      </c>
      <c r="E27" s="309">
        <f t="shared" si="0"/>
        <v>-29</v>
      </c>
      <c r="F27" s="310">
        <f t="shared" si="10"/>
        <v>-7.004830917874397</v>
      </c>
      <c r="G27" s="311">
        <f t="shared" si="11"/>
        <v>13.744075829383887</v>
      </c>
      <c r="H27" s="444" t="s">
        <v>581</v>
      </c>
      <c r="I27" s="445"/>
      <c r="J27" s="298">
        <f>SUM(J20:J26)</f>
        <v>3601</v>
      </c>
      <c r="K27" s="298">
        <f>SUM(K20:K26)</f>
        <v>3714</v>
      </c>
      <c r="L27" s="312">
        <f t="shared" si="1"/>
        <v>-113</v>
      </c>
      <c r="M27" s="313">
        <f t="shared" si="2"/>
        <v>-3.0425417339795366</v>
      </c>
      <c r="N27" s="365">
        <f t="shared" si="3"/>
        <v>53.55450236966825</v>
      </c>
      <c r="O27" s="307">
        <v>20</v>
      </c>
      <c r="P27" s="308" t="s">
        <v>121</v>
      </c>
      <c r="Q27" s="296">
        <v>357</v>
      </c>
      <c r="R27" s="296">
        <v>315</v>
      </c>
      <c r="S27" s="309">
        <f t="shared" si="4"/>
        <v>42</v>
      </c>
      <c r="T27" s="310">
        <f>S27/R27%</f>
        <v>13.333333333333334</v>
      </c>
      <c r="U27" s="311">
        <f t="shared" si="13"/>
        <v>-19.90521327014218</v>
      </c>
    </row>
    <row r="28" spans="1:21" ht="17.25" customHeight="1">
      <c r="A28" s="307">
        <v>24</v>
      </c>
      <c r="B28" s="308" t="s">
        <v>192</v>
      </c>
      <c r="C28" s="296">
        <v>352</v>
      </c>
      <c r="D28" s="296">
        <v>352</v>
      </c>
      <c r="E28" s="309">
        <f t="shared" si="0"/>
        <v>0</v>
      </c>
      <c r="F28" s="310">
        <f t="shared" si="10"/>
        <v>0</v>
      </c>
      <c r="G28" s="311">
        <f t="shared" si="11"/>
        <v>0</v>
      </c>
      <c r="H28" s="307">
        <v>1</v>
      </c>
      <c r="I28" s="308" t="s">
        <v>215</v>
      </c>
      <c r="J28" s="296">
        <v>1678</v>
      </c>
      <c r="K28" s="296">
        <v>1554</v>
      </c>
      <c r="L28" s="309">
        <f t="shared" si="1"/>
        <v>124</v>
      </c>
      <c r="M28" s="310">
        <f t="shared" si="2"/>
        <v>7.97940797940798</v>
      </c>
      <c r="N28" s="311">
        <f t="shared" si="3"/>
        <v>-58.76777251184834</v>
      </c>
      <c r="O28" s="307">
        <v>21</v>
      </c>
      <c r="P28" s="308" t="s">
        <v>124</v>
      </c>
      <c r="Q28" s="296">
        <v>619</v>
      </c>
      <c r="R28" s="296">
        <v>484</v>
      </c>
      <c r="S28" s="309">
        <f t="shared" si="4"/>
        <v>135</v>
      </c>
      <c r="T28" s="310">
        <f>S28/R28%</f>
        <v>27.892561983471076</v>
      </c>
      <c r="U28" s="311">
        <f t="shared" si="13"/>
        <v>-63.98104265402844</v>
      </c>
    </row>
    <row r="29" spans="1:21" ht="17.25" customHeight="1">
      <c r="A29" s="307">
        <v>25</v>
      </c>
      <c r="B29" s="308" t="s">
        <v>196</v>
      </c>
      <c r="C29" s="296">
        <v>198</v>
      </c>
      <c r="D29" s="296">
        <v>200</v>
      </c>
      <c r="E29" s="309">
        <f t="shared" si="0"/>
        <v>-2</v>
      </c>
      <c r="F29" s="310">
        <f t="shared" si="10"/>
        <v>-1</v>
      </c>
      <c r="G29" s="311">
        <f t="shared" si="11"/>
        <v>0.9478672985781991</v>
      </c>
      <c r="H29" s="307">
        <v>2</v>
      </c>
      <c r="I29" s="308" t="s">
        <v>218</v>
      </c>
      <c r="J29" s="296">
        <v>3494</v>
      </c>
      <c r="K29" s="296">
        <v>3199</v>
      </c>
      <c r="L29" s="309">
        <f t="shared" si="1"/>
        <v>295</v>
      </c>
      <c r="M29" s="310">
        <f t="shared" si="2"/>
        <v>9.221631759924977</v>
      </c>
      <c r="N29" s="311">
        <f t="shared" si="3"/>
        <v>-139.81042654028437</v>
      </c>
      <c r="O29" s="307">
        <v>22</v>
      </c>
      <c r="P29" s="308" t="s">
        <v>128</v>
      </c>
      <c r="Q29" s="296">
        <v>673</v>
      </c>
      <c r="R29" s="296">
        <v>491</v>
      </c>
      <c r="S29" s="309">
        <f t="shared" si="4"/>
        <v>182</v>
      </c>
      <c r="T29" s="310">
        <f>S29/R29%</f>
        <v>37.06720977596741</v>
      </c>
      <c r="U29" s="311">
        <f t="shared" si="13"/>
        <v>-86.25592417061611</v>
      </c>
    </row>
    <row r="30" spans="1:21" ht="17.25" customHeight="1">
      <c r="A30" s="307">
        <v>26</v>
      </c>
      <c r="B30" s="308" t="s">
        <v>199</v>
      </c>
      <c r="C30" s="296">
        <v>233</v>
      </c>
      <c r="D30" s="296">
        <v>272</v>
      </c>
      <c r="E30" s="309">
        <f t="shared" si="0"/>
        <v>-39</v>
      </c>
      <c r="F30" s="310">
        <f t="shared" si="10"/>
        <v>-14.338235294117647</v>
      </c>
      <c r="G30" s="311">
        <f t="shared" si="11"/>
        <v>18.483412322274884</v>
      </c>
      <c r="H30" s="307">
        <v>3</v>
      </c>
      <c r="I30" s="308" t="s">
        <v>102</v>
      </c>
      <c r="J30" s="296">
        <v>2725</v>
      </c>
      <c r="K30" s="296">
        <v>2686</v>
      </c>
      <c r="L30" s="309">
        <f t="shared" si="1"/>
        <v>39</v>
      </c>
      <c r="M30" s="310">
        <f t="shared" si="2"/>
        <v>1.4519731943410277</v>
      </c>
      <c r="N30" s="311">
        <f t="shared" si="3"/>
        <v>-18.483412322274884</v>
      </c>
      <c r="O30" s="307">
        <v>23</v>
      </c>
      <c r="P30" s="308" t="s">
        <v>582</v>
      </c>
      <c r="Q30" s="296">
        <v>483</v>
      </c>
      <c r="R30" s="296">
        <v>0</v>
      </c>
      <c r="S30" s="309">
        <f t="shared" si="4"/>
        <v>483</v>
      </c>
      <c r="T30" s="317" t="s">
        <v>583</v>
      </c>
      <c r="U30" s="311">
        <f t="shared" si="13"/>
        <v>-228.90995260663507</v>
      </c>
    </row>
    <row r="31" spans="1:21" ht="17.25" customHeight="1">
      <c r="A31" s="307">
        <v>27</v>
      </c>
      <c r="B31" s="308" t="s">
        <v>202</v>
      </c>
      <c r="C31" s="296">
        <v>294</v>
      </c>
      <c r="D31" s="296">
        <v>282</v>
      </c>
      <c r="E31" s="309">
        <f t="shared" si="0"/>
        <v>12</v>
      </c>
      <c r="F31" s="310">
        <f t="shared" si="10"/>
        <v>4.25531914893617</v>
      </c>
      <c r="G31" s="311">
        <f t="shared" si="11"/>
        <v>-5.687203791469194</v>
      </c>
      <c r="H31" s="307">
        <v>4</v>
      </c>
      <c r="I31" s="308" t="s">
        <v>105</v>
      </c>
      <c r="J31" s="296">
        <v>625</v>
      </c>
      <c r="K31" s="296">
        <v>684</v>
      </c>
      <c r="L31" s="309">
        <f t="shared" si="1"/>
        <v>-59</v>
      </c>
      <c r="M31" s="310">
        <f t="shared" si="2"/>
        <v>-8.625730994152047</v>
      </c>
      <c r="N31" s="311">
        <f t="shared" si="3"/>
        <v>27.962085308056874</v>
      </c>
      <c r="O31" s="307">
        <v>24</v>
      </c>
      <c r="P31" s="308" t="s">
        <v>584</v>
      </c>
      <c r="Q31" s="296">
        <v>474</v>
      </c>
      <c r="R31" s="296">
        <v>0</v>
      </c>
      <c r="S31" s="309">
        <f t="shared" si="4"/>
        <v>474</v>
      </c>
      <c r="T31" s="317" t="s">
        <v>583</v>
      </c>
      <c r="U31" s="311">
        <f t="shared" si="13"/>
        <v>-224.64454976303318</v>
      </c>
    </row>
    <row r="32" spans="1:21" ht="17.25" customHeight="1">
      <c r="A32" s="307">
        <v>28</v>
      </c>
      <c r="B32" s="308" t="s">
        <v>205</v>
      </c>
      <c r="C32" s="296">
        <v>61</v>
      </c>
      <c r="D32" s="296">
        <v>60</v>
      </c>
      <c r="E32" s="309">
        <f t="shared" si="0"/>
        <v>1</v>
      </c>
      <c r="F32" s="310">
        <f t="shared" si="10"/>
        <v>1.6666666666666667</v>
      </c>
      <c r="G32" s="311">
        <f t="shared" si="11"/>
        <v>-0.47393364928909953</v>
      </c>
      <c r="H32" s="307">
        <v>5</v>
      </c>
      <c r="I32" s="308" t="s">
        <v>108</v>
      </c>
      <c r="J32" s="296">
        <v>477</v>
      </c>
      <c r="K32" s="296">
        <v>506</v>
      </c>
      <c r="L32" s="309">
        <f t="shared" si="1"/>
        <v>-29</v>
      </c>
      <c r="M32" s="310">
        <f t="shared" si="2"/>
        <v>-5.731225296442688</v>
      </c>
      <c r="N32" s="311">
        <f t="shared" si="3"/>
        <v>13.744075829383887</v>
      </c>
      <c r="O32" s="307">
        <v>25</v>
      </c>
      <c r="P32" s="308" t="s">
        <v>585</v>
      </c>
      <c r="Q32" s="296">
        <v>1697</v>
      </c>
      <c r="R32" s="296">
        <v>0</v>
      </c>
      <c r="S32" s="309">
        <f t="shared" si="4"/>
        <v>1697</v>
      </c>
      <c r="T32" s="317" t="s">
        <v>583</v>
      </c>
      <c r="U32" s="311">
        <f t="shared" si="13"/>
        <v>-804.2654028436019</v>
      </c>
    </row>
    <row r="33" spans="1:21" ht="17.25" customHeight="1">
      <c r="A33" s="307">
        <v>29</v>
      </c>
      <c r="B33" s="308" t="s">
        <v>208</v>
      </c>
      <c r="C33" s="296">
        <v>841</v>
      </c>
      <c r="D33" s="296">
        <v>955</v>
      </c>
      <c r="E33" s="309">
        <f t="shared" si="0"/>
        <v>-114</v>
      </c>
      <c r="F33" s="310">
        <f t="shared" si="10"/>
        <v>-11.93717277486911</v>
      </c>
      <c r="G33" s="311">
        <f t="shared" si="11"/>
        <v>54.02843601895735</v>
      </c>
      <c r="H33" s="307">
        <v>6</v>
      </c>
      <c r="I33" s="308" t="s">
        <v>112</v>
      </c>
      <c r="J33" s="296">
        <v>119</v>
      </c>
      <c r="K33" s="296">
        <v>159</v>
      </c>
      <c r="L33" s="309">
        <f t="shared" si="1"/>
        <v>-40</v>
      </c>
      <c r="M33" s="310">
        <f t="shared" si="2"/>
        <v>-25.157232704402514</v>
      </c>
      <c r="N33" s="311">
        <f t="shared" si="3"/>
        <v>18.95734597156398</v>
      </c>
      <c r="O33" s="307">
        <v>26</v>
      </c>
      <c r="P33" s="308" t="s">
        <v>586</v>
      </c>
      <c r="Q33" s="296">
        <v>1138</v>
      </c>
      <c r="R33" s="296">
        <v>0</v>
      </c>
      <c r="S33" s="309">
        <f t="shared" si="4"/>
        <v>1138</v>
      </c>
      <c r="T33" s="317" t="s">
        <v>583</v>
      </c>
      <c r="U33" s="311">
        <f t="shared" si="13"/>
        <v>-539.3364928909953</v>
      </c>
    </row>
    <row r="34" spans="1:21" ht="17.25" customHeight="1">
      <c r="A34" s="307">
        <v>30</v>
      </c>
      <c r="B34" s="308" t="s">
        <v>211</v>
      </c>
      <c r="C34" s="296">
        <v>428</v>
      </c>
      <c r="D34" s="296">
        <v>555</v>
      </c>
      <c r="E34" s="309">
        <f t="shared" si="0"/>
        <v>-127</v>
      </c>
      <c r="F34" s="310">
        <f t="shared" si="10"/>
        <v>-22.882882882882882</v>
      </c>
      <c r="G34" s="311">
        <f t="shared" si="11"/>
        <v>60.189573459715646</v>
      </c>
      <c r="H34" s="307">
        <v>7</v>
      </c>
      <c r="I34" s="308" t="s">
        <v>116</v>
      </c>
      <c r="J34" s="296">
        <v>377</v>
      </c>
      <c r="K34" s="296">
        <v>358</v>
      </c>
      <c r="L34" s="309">
        <f t="shared" si="1"/>
        <v>19</v>
      </c>
      <c r="M34" s="310">
        <f t="shared" si="2"/>
        <v>5.307262569832402</v>
      </c>
      <c r="N34" s="311">
        <f t="shared" si="3"/>
        <v>-9.004739336492891</v>
      </c>
      <c r="O34" s="307">
        <v>27</v>
      </c>
      <c r="P34" s="308" t="s">
        <v>587</v>
      </c>
      <c r="Q34" s="296">
        <v>1141</v>
      </c>
      <c r="R34" s="296">
        <v>0</v>
      </c>
      <c r="S34" s="309">
        <f t="shared" si="4"/>
        <v>1141</v>
      </c>
      <c r="T34" s="317" t="s">
        <v>588</v>
      </c>
      <c r="U34" s="311">
        <f t="shared" si="13"/>
        <v>-540.7582938388626</v>
      </c>
    </row>
    <row r="35" spans="1:21" ht="17.25" customHeight="1">
      <c r="A35" s="307">
        <v>31</v>
      </c>
      <c r="B35" s="308" t="s">
        <v>214</v>
      </c>
      <c r="C35" s="296">
        <v>2207</v>
      </c>
      <c r="D35" s="296">
        <v>2066</v>
      </c>
      <c r="E35" s="309">
        <f t="shared" si="0"/>
        <v>141</v>
      </c>
      <c r="F35" s="310">
        <f t="shared" si="10"/>
        <v>6.8247821878025166</v>
      </c>
      <c r="G35" s="311">
        <f t="shared" si="11"/>
        <v>-66.82464454976304</v>
      </c>
      <c r="H35" s="307">
        <v>8</v>
      </c>
      <c r="I35" s="308" t="s">
        <v>120</v>
      </c>
      <c r="J35" s="296">
        <v>521</v>
      </c>
      <c r="K35" s="296">
        <v>531</v>
      </c>
      <c r="L35" s="309">
        <f t="shared" si="1"/>
        <v>-10</v>
      </c>
      <c r="M35" s="310">
        <f t="shared" si="2"/>
        <v>-1.8832391713747647</v>
      </c>
      <c r="N35" s="311">
        <f t="shared" si="3"/>
        <v>4.739336492890995</v>
      </c>
      <c r="O35" s="307">
        <v>28</v>
      </c>
      <c r="P35" s="308" t="s">
        <v>589</v>
      </c>
      <c r="Q35" s="296">
        <v>473</v>
      </c>
      <c r="R35" s="296">
        <v>0</v>
      </c>
      <c r="S35" s="309">
        <f t="shared" si="4"/>
        <v>473</v>
      </c>
      <c r="T35" s="317" t="s">
        <v>588</v>
      </c>
      <c r="U35" s="311">
        <f t="shared" si="13"/>
        <v>-224.1706161137441</v>
      </c>
    </row>
    <row r="36" spans="1:21" ht="17.25" customHeight="1">
      <c r="A36" s="307">
        <v>32</v>
      </c>
      <c r="B36" s="308" t="s">
        <v>217</v>
      </c>
      <c r="C36" s="296">
        <v>2527</v>
      </c>
      <c r="D36" s="296">
        <v>2533</v>
      </c>
      <c r="E36" s="309">
        <f t="shared" si="0"/>
        <v>-6</v>
      </c>
      <c r="F36" s="310">
        <f t="shared" si="10"/>
        <v>-0.23687327279905251</v>
      </c>
      <c r="G36" s="311">
        <f t="shared" si="11"/>
        <v>2.843601895734597</v>
      </c>
      <c r="H36" s="307">
        <v>9</v>
      </c>
      <c r="I36" s="308" t="s">
        <v>123</v>
      </c>
      <c r="J36" s="296">
        <v>1560</v>
      </c>
      <c r="K36" s="296">
        <v>1319</v>
      </c>
      <c r="L36" s="309">
        <f t="shared" si="1"/>
        <v>241</v>
      </c>
      <c r="M36" s="310">
        <f t="shared" si="2"/>
        <v>18.27141774071266</v>
      </c>
      <c r="N36" s="311">
        <f t="shared" si="3"/>
        <v>-114.218009478673</v>
      </c>
      <c r="O36" s="307">
        <v>29</v>
      </c>
      <c r="P36" s="308" t="s">
        <v>590</v>
      </c>
      <c r="Q36" s="296">
        <v>768</v>
      </c>
      <c r="R36" s="296">
        <v>0</v>
      </c>
      <c r="S36" s="309">
        <f t="shared" si="4"/>
        <v>768</v>
      </c>
      <c r="T36" s="317" t="s">
        <v>588</v>
      </c>
      <c r="U36" s="311">
        <f t="shared" si="13"/>
        <v>-363.98104265402844</v>
      </c>
    </row>
    <row r="37" spans="1:21" ht="17.25" customHeight="1">
      <c r="A37" s="307">
        <v>33</v>
      </c>
      <c r="B37" s="308" t="s">
        <v>101</v>
      </c>
      <c r="C37" s="296">
        <v>927</v>
      </c>
      <c r="D37" s="296">
        <v>920</v>
      </c>
      <c r="E37" s="309">
        <f t="shared" si="0"/>
        <v>7</v>
      </c>
      <c r="F37" s="310">
        <f t="shared" si="10"/>
        <v>0.7608695652173914</v>
      </c>
      <c r="G37" s="311">
        <f t="shared" si="11"/>
        <v>-3.3175355450236967</v>
      </c>
      <c r="H37" s="444" t="s">
        <v>591</v>
      </c>
      <c r="I37" s="445"/>
      <c r="J37" s="298">
        <f>SUM(J28:J36)</f>
        <v>11576</v>
      </c>
      <c r="K37" s="298">
        <f>SUM(K28:K36)</f>
        <v>10996</v>
      </c>
      <c r="L37" s="312">
        <f t="shared" si="1"/>
        <v>580</v>
      </c>
      <c r="M37" s="313">
        <f t="shared" si="2"/>
        <v>5.274645325572936</v>
      </c>
      <c r="N37" s="365">
        <f t="shared" si="3"/>
        <v>-274.88151658767777</v>
      </c>
      <c r="O37" s="444" t="s">
        <v>592</v>
      </c>
      <c r="P37" s="445"/>
      <c r="Q37" s="298">
        <f>SUM(Q8:Q36)</f>
        <v>25641</v>
      </c>
      <c r="R37" s="298">
        <f>SUM(R8:R36)</f>
        <v>24317</v>
      </c>
      <c r="S37" s="312">
        <f t="shared" si="4"/>
        <v>1324</v>
      </c>
      <c r="T37" s="313">
        <f aca="true" t="shared" si="14" ref="T37:T44">S37/R37%</f>
        <v>5.444750586009787</v>
      </c>
      <c r="U37" s="365">
        <f t="shared" si="6"/>
        <v>-627.4881516587678</v>
      </c>
    </row>
    <row r="38" spans="1:21" ht="17.25" customHeight="1">
      <c r="A38" s="307">
        <v>34</v>
      </c>
      <c r="B38" s="308" t="s">
        <v>104</v>
      </c>
      <c r="C38" s="296">
        <v>630</v>
      </c>
      <c r="D38" s="296">
        <v>654</v>
      </c>
      <c r="E38" s="309">
        <f t="shared" si="0"/>
        <v>-24</v>
      </c>
      <c r="F38" s="310">
        <f t="shared" si="10"/>
        <v>-3.6697247706422016</v>
      </c>
      <c r="G38" s="311">
        <f t="shared" si="11"/>
        <v>11.374407582938389</v>
      </c>
      <c r="H38" s="444" t="s">
        <v>593</v>
      </c>
      <c r="I38" s="445"/>
      <c r="J38" s="298">
        <v>2168</v>
      </c>
      <c r="K38" s="298">
        <v>2293</v>
      </c>
      <c r="L38" s="312">
        <f t="shared" si="1"/>
        <v>-125</v>
      </c>
      <c r="M38" s="313">
        <f t="shared" si="2"/>
        <v>-5.451373746184038</v>
      </c>
      <c r="N38" s="365">
        <f t="shared" si="3"/>
        <v>59.241706161137444</v>
      </c>
      <c r="O38" s="307">
        <v>1</v>
      </c>
      <c r="P38" s="308" t="s">
        <v>136</v>
      </c>
      <c r="Q38" s="296">
        <v>158</v>
      </c>
      <c r="R38" s="296">
        <v>160</v>
      </c>
      <c r="S38" s="309">
        <f t="shared" si="4"/>
        <v>-2</v>
      </c>
      <c r="T38" s="310">
        <f t="shared" si="14"/>
        <v>-1.25</v>
      </c>
      <c r="U38" s="311">
        <f t="shared" si="6"/>
        <v>0.9478672985781991</v>
      </c>
    </row>
    <row r="39" spans="1:21" ht="17.25" customHeight="1">
      <c r="A39" s="307">
        <v>35</v>
      </c>
      <c r="B39" s="308" t="s">
        <v>107</v>
      </c>
      <c r="C39" s="296">
        <v>299</v>
      </c>
      <c r="D39" s="296">
        <v>323</v>
      </c>
      <c r="E39" s="309">
        <f t="shared" si="0"/>
        <v>-24</v>
      </c>
      <c r="F39" s="310">
        <f t="shared" si="10"/>
        <v>-7.430340557275541</v>
      </c>
      <c r="G39" s="311">
        <f t="shared" si="11"/>
        <v>11.374407582938389</v>
      </c>
      <c r="H39" s="307">
        <v>1</v>
      </c>
      <c r="I39" s="308" t="s">
        <v>139</v>
      </c>
      <c r="J39" s="296">
        <v>136</v>
      </c>
      <c r="K39" s="296">
        <v>154</v>
      </c>
      <c r="L39" s="309">
        <f t="shared" si="1"/>
        <v>-18</v>
      </c>
      <c r="M39" s="310">
        <f t="shared" si="2"/>
        <v>-11.688311688311687</v>
      </c>
      <c r="N39" s="311">
        <f t="shared" si="3"/>
        <v>8.530805687203792</v>
      </c>
      <c r="O39" s="307">
        <v>2</v>
      </c>
      <c r="P39" s="308" t="s">
        <v>140</v>
      </c>
      <c r="Q39" s="296">
        <v>380</v>
      </c>
      <c r="R39" s="296">
        <v>395</v>
      </c>
      <c r="S39" s="309">
        <f t="shared" si="4"/>
        <v>-15</v>
      </c>
      <c r="T39" s="310">
        <f t="shared" si="14"/>
        <v>-3.7974683544303796</v>
      </c>
      <c r="U39" s="311">
        <f t="shared" si="6"/>
        <v>7.109004739336493</v>
      </c>
    </row>
    <row r="40" spans="1:21" ht="17.25" customHeight="1">
      <c r="A40" s="307">
        <v>36</v>
      </c>
      <c r="B40" s="308" t="s">
        <v>111</v>
      </c>
      <c r="C40" s="296">
        <v>1292</v>
      </c>
      <c r="D40" s="296">
        <v>1467</v>
      </c>
      <c r="E40" s="309">
        <f t="shared" si="0"/>
        <v>-175</v>
      </c>
      <c r="F40" s="310">
        <f t="shared" si="10"/>
        <v>-11.92910702113156</v>
      </c>
      <c r="G40" s="311">
        <f t="shared" si="11"/>
        <v>82.93838862559242</v>
      </c>
      <c r="H40" s="307">
        <v>2</v>
      </c>
      <c r="I40" s="308" t="s">
        <v>143</v>
      </c>
      <c r="J40" s="296">
        <v>176</v>
      </c>
      <c r="K40" s="296">
        <v>208</v>
      </c>
      <c r="L40" s="309">
        <f t="shared" si="1"/>
        <v>-32</v>
      </c>
      <c r="M40" s="310">
        <f t="shared" si="2"/>
        <v>-15.384615384615383</v>
      </c>
      <c r="N40" s="311">
        <f t="shared" si="3"/>
        <v>15.165876777251185</v>
      </c>
      <c r="O40" s="307">
        <v>3</v>
      </c>
      <c r="P40" s="308" t="s">
        <v>144</v>
      </c>
      <c r="Q40" s="296">
        <v>458</v>
      </c>
      <c r="R40" s="296">
        <v>470</v>
      </c>
      <c r="S40" s="309">
        <f t="shared" si="4"/>
        <v>-12</v>
      </c>
      <c r="T40" s="310">
        <f t="shared" si="14"/>
        <v>-2.553191489361702</v>
      </c>
      <c r="U40" s="311">
        <f t="shared" si="6"/>
        <v>5.687203791469194</v>
      </c>
    </row>
    <row r="41" spans="1:21" ht="17.25" customHeight="1">
      <c r="A41" s="307">
        <v>37</v>
      </c>
      <c r="B41" s="308" t="s">
        <v>115</v>
      </c>
      <c r="C41" s="296">
        <v>3071</v>
      </c>
      <c r="D41" s="296">
        <v>3226</v>
      </c>
      <c r="E41" s="309">
        <f t="shared" si="0"/>
        <v>-155</v>
      </c>
      <c r="F41" s="310">
        <f t="shared" si="10"/>
        <v>-4.8047117172969624</v>
      </c>
      <c r="G41" s="311">
        <f t="shared" si="11"/>
        <v>73.45971563981043</v>
      </c>
      <c r="H41" s="307">
        <v>3</v>
      </c>
      <c r="I41" s="308" t="s">
        <v>147</v>
      </c>
      <c r="J41" s="296">
        <v>919</v>
      </c>
      <c r="K41" s="296">
        <v>1087</v>
      </c>
      <c r="L41" s="309">
        <f t="shared" si="1"/>
        <v>-168</v>
      </c>
      <c r="M41" s="310">
        <f t="shared" si="2"/>
        <v>-15.455381784728612</v>
      </c>
      <c r="N41" s="311">
        <f t="shared" si="3"/>
        <v>79.62085308056872</v>
      </c>
      <c r="O41" s="307">
        <v>4</v>
      </c>
      <c r="P41" s="308" t="s">
        <v>148</v>
      </c>
      <c r="Q41" s="296">
        <v>1501</v>
      </c>
      <c r="R41" s="296">
        <v>1409</v>
      </c>
      <c r="S41" s="309">
        <f t="shared" si="4"/>
        <v>92</v>
      </c>
      <c r="T41" s="310">
        <f t="shared" si="14"/>
        <v>6.529453513129879</v>
      </c>
      <c r="U41" s="311">
        <f t="shared" si="6"/>
        <v>-43.60189573459716</v>
      </c>
    </row>
    <row r="42" spans="1:21" ht="17.25" customHeight="1">
      <c r="A42" s="307">
        <v>38</v>
      </c>
      <c r="B42" s="308" t="s">
        <v>119</v>
      </c>
      <c r="C42" s="296">
        <v>581</v>
      </c>
      <c r="D42" s="296">
        <v>599</v>
      </c>
      <c r="E42" s="309">
        <f t="shared" si="0"/>
        <v>-18</v>
      </c>
      <c r="F42" s="310">
        <f t="shared" si="10"/>
        <v>-3.005008347245409</v>
      </c>
      <c r="G42" s="311">
        <f t="shared" si="11"/>
        <v>8.530805687203792</v>
      </c>
      <c r="H42" s="444" t="s">
        <v>594</v>
      </c>
      <c r="I42" s="445"/>
      <c r="J42" s="298">
        <f>SUM(J39:J41)</f>
        <v>1231</v>
      </c>
      <c r="K42" s="298">
        <f>SUM(K39:K41)</f>
        <v>1449</v>
      </c>
      <c r="L42" s="312">
        <f t="shared" si="1"/>
        <v>-218</v>
      </c>
      <c r="M42" s="313">
        <f t="shared" si="2"/>
        <v>-15.044858523119393</v>
      </c>
      <c r="N42" s="365">
        <f t="shared" si="3"/>
        <v>103.3175355450237</v>
      </c>
      <c r="O42" s="307">
        <v>5</v>
      </c>
      <c r="P42" s="308" t="s">
        <v>152</v>
      </c>
      <c r="Q42" s="296">
        <v>612</v>
      </c>
      <c r="R42" s="296">
        <v>842</v>
      </c>
      <c r="S42" s="309">
        <f t="shared" si="4"/>
        <v>-230</v>
      </c>
      <c r="T42" s="310">
        <f t="shared" si="14"/>
        <v>-27.315914489311165</v>
      </c>
      <c r="U42" s="311">
        <f t="shared" si="6"/>
        <v>109.0047393364929</v>
      </c>
    </row>
    <row r="43" spans="1:21" ht="17.25" customHeight="1">
      <c r="A43" s="307">
        <v>39</v>
      </c>
      <c r="B43" s="308" t="s">
        <v>122</v>
      </c>
      <c r="C43" s="296">
        <v>327</v>
      </c>
      <c r="D43" s="296">
        <v>300</v>
      </c>
      <c r="E43" s="309">
        <f t="shared" si="0"/>
        <v>27</v>
      </c>
      <c r="F43" s="310">
        <f t="shared" si="10"/>
        <v>9</v>
      </c>
      <c r="G43" s="311">
        <f t="shared" si="11"/>
        <v>-12.796208530805687</v>
      </c>
      <c r="H43" s="307">
        <v>1</v>
      </c>
      <c r="I43" s="308" t="s">
        <v>155</v>
      </c>
      <c r="J43" s="296">
        <v>198</v>
      </c>
      <c r="K43" s="296">
        <v>221</v>
      </c>
      <c r="L43" s="309">
        <f t="shared" si="1"/>
        <v>-23</v>
      </c>
      <c r="M43" s="310">
        <f t="shared" si="2"/>
        <v>-10.407239819004525</v>
      </c>
      <c r="N43" s="311">
        <f t="shared" si="3"/>
        <v>10.90047393364929</v>
      </c>
      <c r="O43" s="307">
        <v>6</v>
      </c>
      <c r="P43" s="308" t="s">
        <v>156</v>
      </c>
      <c r="Q43" s="296">
        <v>553</v>
      </c>
      <c r="R43" s="296">
        <v>606</v>
      </c>
      <c r="S43" s="309">
        <f t="shared" si="4"/>
        <v>-53</v>
      </c>
      <c r="T43" s="310">
        <f t="shared" si="14"/>
        <v>-8.745874587458747</v>
      </c>
      <c r="U43" s="311">
        <f t="shared" si="6"/>
        <v>25.118483412322277</v>
      </c>
    </row>
    <row r="44" spans="1:21" ht="17.25" customHeight="1">
      <c r="A44" s="318">
        <v>40</v>
      </c>
      <c r="B44" s="319" t="s">
        <v>126</v>
      </c>
      <c r="C44" s="297">
        <v>606</v>
      </c>
      <c r="D44" s="297">
        <v>571</v>
      </c>
      <c r="E44" s="320">
        <f t="shared" si="0"/>
        <v>35</v>
      </c>
      <c r="F44" s="321">
        <f t="shared" si="10"/>
        <v>6.129597197898424</v>
      </c>
      <c r="G44" s="316">
        <f t="shared" si="11"/>
        <v>-16.587677725118485</v>
      </c>
      <c r="H44" s="318">
        <v>2</v>
      </c>
      <c r="I44" s="319" t="s">
        <v>159</v>
      </c>
      <c r="J44" s="297">
        <v>1210</v>
      </c>
      <c r="K44" s="297">
        <v>1280</v>
      </c>
      <c r="L44" s="320">
        <f t="shared" si="1"/>
        <v>-70</v>
      </c>
      <c r="M44" s="321">
        <f t="shared" si="2"/>
        <v>-5.46875</v>
      </c>
      <c r="N44" s="316">
        <f t="shared" si="3"/>
        <v>33.17535545023697</v>
      </c>
      <c r="O44" s="446" t="s">
        <v>595</v>
      </c>
      <c r="P44" s="447"/>
      <c r="Q44" s="300">
        <f>SUM(Q38:Q43)</f>
        <v>3662</v>
      </c>
      <c r="R44" s="300">
        <f>SUM(R38:R43)</f>
        <v>3882</v>
      </c>
      <c r="S44" s="314">
        <f t="shared" si="4"/>
        <v>-220</v>
      </c>
      <c r="T44" s="315">
        <f t="shared" si="14"/>
        <v>-5.667181865018032</v>
      </c>
      <c r="U44" s="366">
        <f t="shared" si="6"/>
        <v>104.2654028436019</v>
      </c>
    </row>
    <row r="45" spans="1:10" ht="17.25" customHeight="1">
      <c r="A45" s="301" t="s">
        <v>596</v>
      </c>
      <c r="C45" s="299"/>
      <c r="J45" s="299"/>
    </row>
    <row r="46" ht="16.5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4826" ht="41.25" customHeight="1"/>
    <row r="4859" ht="11.25" customHeight="1"/>
  </sheetData>
  <mergeCells count="34">
    <mergeCell ref="V1:AB1"/>
    <mergeCell ref="O44:P44"/>
    <mergeCell ref="H37:I37"/>
    <mergeCell ref="H38:I38"/>
    <mergeCell ref="H42:I42"/>
    <mergeCell ref="O7:P7"/>
    <mergeCell ref="O37:P37"/>
    <mergeCell ref="J3:K3"/>
    <mergeCell ref="L3:L4"/>
    <mergeCell ref="M3:M4"/>
    <mergeCell ref="A3:B4"/>
    <mergeCell ref="C3:D3"/>
    <mergeCell ref="E3:E4"/>
    <mergeCell ref="H27:I27"/>
    <mergeCell ref="F3:F4"/>
    <mergeCell ref="G3:G4"/>
    <mergeCell ref="H7:I7"/>
    <mergeCell ref="H19:I19"/>
    <mergeCell ref="H3:I4"/>
    <mergeCell ref="V13:W13"/>
    <mergeCell ref="V14:W14"/>
    <mergeCell ref="A1:G1"/>
    <mergeCell ref="O1:U1"/>
    <mergeCell ref="T3:T4"/>
    <mergeCell ref="U3:U4"/>
    <mergeCell ref="N3:N4"/>
    <mergeCell ref="O3:P4"/>
    <mergeCell ref="Q3:R3"/>
    <mergeCell ref="S3:S4"/>
    <mergeCell ref="AB3:AB4"/>
    <mergeCell ref="V3:W4"/>
    <mergeCell ref="X3:Y3"/>
    <mergeCell ref="Z3:Z4"/>
    <mergeCell ref="AA3:AA4"/>
  </mergeCells>
  <printOptions/>
  <pageMargins left="0.75" right="0.75" top="0.77" bottom="0.77" header="0.512" footer="0.512"/>
  <pageSetup horizontalDpi="600" verticalDpi="600" orientation="portrait" paperSize="9" r:id="rId1"/>
  <colBreaks count="2" manualBreakCount="2">
    <brk id="14" max="53" man="1"/>
    <brk id="2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:I1"/>
    </sheetView>
  </sheetViews>
  <sheetFormatPr defaultColWidth="9.00390625" defaultRowHeight="13.5"/>
  <cols>
    <col min="1" max="1" width="11.75390625" style="182" customWidth="1"/>
    <col min="2" max="4" width="9.875" style="182" customWidth="1"/>
    <col min="5" max="5" width="2.75390625" style="182" bestFit="1" customWidth="1"/>
    <col min="6" max="6" width="13.00390625" style="195" bestFit="1" customWidth="1"/>
    <col min="7" max="8" width="9.875" style="182" customWidth="1"/>
    <col min="9" max="9" width="9.875" style="182" bestFit="1" customWidth="1"/>
    <col min="10" max="10" width="6.75390625" style="182" customWidth="1"/>
    <col min="11" max="16384" width="9.00390625" style="182" customWidth="1"/>
  </cols>
  <sheetData>
    <row r="1" spans="1:9" s="51" customFormat="1" ht="21" customHeight="1">
      <c r="A1" s="450" t="s">
        <v>415</v>
      </c>
      <c r="B1" s="450"/>
      <c r="C1" s="450"/>
      <c r="D1" s="450"/>
      <c r="E1" s="450"/>
      <c r="F1" s="450"/>
      <c r="G1" s="450"/>
      <c r="H1" s="450"/>
      <c r="I1" s="450"/>
    </row>
    <row r="2" s="51" customFormat="1" ht="21" customHeight="1"/>
    <row r="3" spans="1:9" ht="99.75" customHeight="1">
      <c r="A3" s="7" t="s">
        <v>403</v>
      </c>
      <c r="B3" s="8" t="s">
        <v>404</v>
      </c>
      <c r="C3" s="160" t="s">
        <v>405</v>
      </c>
      <c r="D3" s="160" t="s">
        <v>406</v>
      </c>
      <c r="E3" s="180" t="s">
        <v>407</v>
      </c>
      <c r="F3" s="181" t="s">
        <v>408</v>
      </c>
      <c r="G3" s="160" t="s">
        <v>409</v>
      </c>
      <c r="H3" s="160" t="s">
        <v>410</v>
      </c>
      <c r="I3" s="161" t="s">
        <v>411</v>
      </c>
    </row>
    <row r="4" spans="1:12" ht="26.25" customHeight="1">
      <c r="A4" s="155" t="s">
        <v>412</v>
      </c>
      <c r="B4" s="183">
        <v>49288</v>
      </c>
      <c r="C4" s="183">
        <v>4088</v>
      </c>
      <c r="D4" s="184">
        <v>19478</v>
      </c>
      <c r="E4" s="185"/>
      <c r="F4" s="186">
        <v>25604</v>
      </c>
      <c r="G4" s="187">
        <v>8.3</v>
      </c>
      <c r="H4" s="187">
        <v>39.5</v>
      </c>
      <c r="I4" s="188">
        <v>51.9</v>
      </c>
      <c r="J4" s="189"/>
      <c r="K4" s="189"/>
      <c r="L4" s="189"/>
    </row>
    <row r="5" spans="1:12" ht="26.25" customHeight="1">
      <c r="A5" s="82" t="s">
        <v>413</v>
      </c>
      <c r="B5" s="5">
        <v>12723</v>
      </c>
      <c r="C5" s="5">
        <v>184</v>
      </c>
      <c r="D5" s="190">
        <v>4693</v>
      </c>
      <c r="E5" s="191"/>
      <c r="F5" s="14">
        <v>7835</v>
      </c>
      <c r="G5" s="30">
        <v>1.4</v>
      </c>
      <c r="H5" s="30">
        <v>36.9</v>
      </c>
      <c r="I5" s="42">
        <v>61.6</v>
      </c>
      <c r="J5" s="189"/>
      <c r="K5" s="189"/>
      <c r="L5" s="189"/>
    </row>
    <row r="6" spans="1:12" ht="26.25" customHeight="1">
      <c r="A6" s="82" t="s">
        <v>138</v>
      </c>
      <c r="B6" s="5">
        <v>7175</v>
      </c>
      <c r="C6" s="5">
        <v>601</v>
      </c>
      <c r="D6" s="190">
        <v>3048</v>
      </c>
      <c r="E6" s="191"/>
      <c r="F6" s="14">
        <v>3513</v>
      </c>
      <c r="G6" s="30">
        <v>8.4</v>
      </c>
      <c r="H6" s="30">
        <v>42.5</v>
      </c>
      <c r="I6" s="42">
        <v>49</v>
      </c>
      <c r="J6" s="189"/>
      <c r="K6" s="189"/>
      <c r="L6" s="189"/>
    </row>
    <row r="7" spans="1:12" ht="26.25" customHeight="1">
      <c r="A7" s="82" t="s">
        <v>185</v>
      </c>
      <c r="B7" s="5">
        <v>1934</v>
      </c>
      <c r="C7" s="5">
        <v>329</v>
      </c>
      <c r="D7" s="190">
        <v>757</v>
      </c>
      <c r="E7" s="191"/>
      <c r="F7" s="14">
        <v>842</v>
      </c>
      <c r="G7" s="30">
        <v>17</v>
      </c>
      <c r="H7" s="30">
        <v>39.1</v>
      </c>
      <c r="I7" s="42">
        <v>43.5</v>
      </c>
      <c r="J7" s="189"/>
      <c r="K7" s="189"/>
      <c r="L7" s="189"/>
    </row>
    <row r="8" spans="1:12" ht="25.5" customHeight="1">
      <c r="A8" s="82" t="s">
        <v>212</v>
      </c>
      <c r="B8" s="5">
        <v>5852</v>
      </c>
      <c r="C8" s="5">
        <v>615</v>
      </c>
      <c r="D8" s="190">
        <v>2293</v>
      </c>
      <c r="E8" s="191"/>
      <c r="F8" s="14">
        <v>2925</v>
      </c>
      <c r="G8" s="30">
        <v>10.5</v>
      </c>
      <c r="H8" s="30">
        <v>39.2</v>
      </c>
      <c r="I8" s="42">
        <v>50</v>
      </c>
      <c r="J8" s="189"/>
      <c r="K8" s="189"/>
      <c r="L8" s="189"/>
    </row>
    <row r="9" spans="1:12" ht="29.25" customHeight="1">
      <c r="A9" s="82" t="s">
        <v>127</v>
      </c>
      <c r="B9" s="5">
        <v>1180</v>
      </c>
      <c r="C9" s="5">
        <v>150</v>
      </c>
      <c r="D9" s="190">
        <v>510</v>
      </c>
      <c r="E9" s="191"/>
      <c r="F9" s="14">
        <v>518</v>
      </c>
      <c r="G9" s="30">
        <v>12.7</v>
      </c>
      <c r="H9" s="30">
        <v>43.2</v>
      </c>
      <c r="I9" s="42">
        <v>43.9</v>
      </c>
      <c r="J9" s="189"/>
      <c r="K9" s="189"/>
      <c r="L9" s="189"/>
    </row>
    <row r="10" spans="1:12" ht="29.25" customHeight="1">
      <c r="A10" s="82" t="s">
        <v>135</v>
      </c>
      <c r="B10" s="5">
        <v>675</v>
      </c>
      <c r="C10" s="5">
        <v>125</v>
      </c>
      <c r="D10" s="190">
        <v>245</v>
      </c>
      <c r="E10" s="191"/>
      <c r="F10" s="14">
        <v>305</v>
      </c>
      <c r="G10" s="30">
        <v>18.5</v>
      </c>
      <c r="H10" s="30">
        <v>36.3</v>
      </c>
      <c r="I10" s="42">
        <v>45.2</v>
      </c>
      <c r="J10" s="189"/>
      <c r="K10" s="189"/>
      <c r="L10" s="189"/>
    </row>
    <row r="11" spans="1:12" ht="30.75" customHeight="1">
      <c r="A11" s="82" t="s">
        <v>151</v>
      </c>
      <c r="B11" s="5">
        <v>1374</v>
      </c>
      <c r="C11" s="5">
        <v>283</v>
      </c>
      <c r="D11" s="190">
        <v>517</v>
      </c>
      <c r="E11" s="191"/>
      <c r="F11" s="14">
        <v>572</v>
      </c>
      <c r="G11" s="30">
        <v>20.6</v>
      </c>
      <c r="H11" s="30">
        <v>37.6</v>
      </c>
      <c r="I11" s="42">
        <v>41.6</v>
      </c>
      <c r="J11" s="189"/>
      <c r="K11" s="189"/>
      <c r="L11" s="189"/>
    </row>
    <row r="12" spans="1:12" ht="28.5" customHeight="1">
      <c r="A12" s="82" t="s">
        <v>171</v>
      </c>
      <c r="B12" s="5">
        <v>13365</v>
      </c>
      <c r="C12" s="5">
        <v>903</v>
      </c>
      <c r="D12" s="190">
        <v>5534</v>
      </c>
      <c r="E12" s="191"/>
      <c r="F12" s="14">
        <v>6883</v>
      </c>
      <c r="G12" s="30">
        <v>6.8</v>
      </c>
      <c r="H12" s="30">
        <v>41.4</v>
      </c>
      <c r="I12" s="42">
        <v>51.5</v>
      </c>
      <c r="J12" s="189"/>
      <c r="K12" s="189"/>
      <c r="L12" s="189"/>
    </row>
    <row r="13" spans="1:12" ht="27.75" customHeight="1">
      <c r="A13" s="82" t="s">
        <v>132</v>
      </c>
      <c r="B13" s="5">
        <v>2113</v>
      </c>
      <c r="C13" s="5">
        <v>290</v>
      </c>
      <c r="D13" s="190">
        <v>845</v>
      </c>
      <c r="E13" s="191"/>
      <c r="F13" s="14">
        <v>976</v>
      </c>
      <c r="G13" s="30">
        <v>13.7</v>
      </c>
      <c r="H13" s="30">
        <v>40</v>
      </c>
      <c r="I13" s="42">
        <v>46.2</v>
      </c>
      <c r="J13" s="189"/>
      <c r="K13" s="189"/>
      <c r="L13" s="189"/>
    </row>
    <row r="14" spans="1:12" ht="30" customHeight="1">
      <c r="A14" s="68" t="s">
        <v>160</v>
      </c>
      <c r="B14" s="6">
        <v>2897</v>
      </c>
      <c r="C14" s="6">
        <v>608</v>
      </c>
      <c r="D14" s="6">
        <v>1036</v>
      </c>
      <c r="E14" s="192"/>
      <c r="F14" s="15">
        <v>1235</v>
      </c>
      <c r="G14" s="193">
        <v>21</v>
      </c>
      <c r="H14" s="193">
        <v>35.8</v>
      </c>
      <c r="I14" s="194">
        <v>42.6</v>
      </c>
      <c r="J14" s="189"/>
      <c r="K14" s="189"/>
      <c r="L14" s="189"/>
    </row>
    <row r="15" s="63" customFormat="1" ht="18" customHeight="1">
      <c r="A15" s="63" t="s">
        <v>379</v>
      </c>
    </row>
    <row r="16" s="63" customFormat="1" ht="18" customHeight="1">
      <c r="A16" s="63" t="s">
        <v>414</v>
      </c>
    </row>
  </sheetData>
  <mergeCells count="1">
    <mergeCell ref="A1:I1"/>
  </mergeCells>
  <printOptions/>
  <pageMargins left="0.75" right="0.75" top="0.78" bottom="0.78" header="0.512" footer="0.512"/>
  <pageSetup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selection activeCell="A1" sqref="A1:H1"/>
    </sheetView>
  </sheetViews>
  <sheetFormatPr defaultColWidth="8.00390625" defaultRowHeight="13.5"/>
  <cols>
    <col min="1" max="1" width="10.875" style="358" customWidth="1"/>
    <col min="2" max="4" width="10.875" style="301" customWidth="1"/>
    <col min="5" max="5" width="10.875" style="358" customWidth="1"/>
    <col min="6" max="8" width="10.875" style="301" customWidth="1"/>
    <col min="9" max="9" width="10.875" style="358" customWidth="1"/>
    <col min="10" max="12" width="10.875" style="301" customWidth="1"/>
    <col min="13" max="13" width="10.875" style="358" customWidth="1"/>
    <col min="14" max="16" width="10.875" style="301" customWidth="1"/>
    <col min="17" max="16384" width="8.00390625" style="301" customWidth="1"/>
  </cols>
  <sheetData>
    <row r="1" spans="1:16" s="302" customFormat="1" ht="21" customHeight="1">
      <c r="A1" s="448" t="s">
        <v>597</v>
      </c>
      <c r="B1" s="448"/>
      <c r="C1" s="448"/>
      <c r="D1" s="448"/>
      <c r="E1" s="448"/>
      <c r="F1" s="448"/>
      <c r="G1" s="448"/>
      <c r="H1" s="448"/>
      <c r="I1" s="449" t="s">
        <v>434</v>
      </c>
      <c r="J1" s="449"/>
      <c r="K1" s="449"/>
      <c r="L1" s="449"/>
      <c r="M1" s="449"/>
      <c r="N1" s="449"/>
      <c r="O1" s="449"/>
      <c r="P1" s="449"/>
    </row>
    <row r="2" spans="1:16" s="323" customFormat="1" ht="21" customHeight="1">
      <c r="A2" s="322"/>
      <c r="E2" s="322"/>
      <c r="I2" s="322"/>
      <c r="M2" s="322"/>
      <c r="P2" s="324" t="s">
        <v>492</v>
      </c>
    </row>
    <row r="3" spans="1:16" s="327" customFormat="1" ht="18.75" customHeight="1">
      <c r="A3" s="303" t="s">
        <v>598</v>
      </c>
      <c r="B3" s="304" t="s">
        <v>423</v>
      </c>
      <c r="C3" s="304" t="s">
        <v>432</v>
      </c>
      <c r="D3" s="305" t="s">
        <v>433</v>
      </c>
      <c r="E3" s="325" t="s">
        <v>598</v>
      </c>
      <c r="F3" s="304" t="s">
        <v>423</v>
      </c>
      <c r="G3" s="304" t="s">
        <v>432</v>
      </c>
      <c r="H3" s="305" t="s">
        <v>433</v>
      </c>
      <c r="I3" s="303" t="s">
        <v>598</v>
      </c>
      <c r="J3" s="304" t="s">
        <v>423</v>
      </c>
      <c r="K3" s="304" t="s">
        <v>432</v>
      </c>
      <c r="L3" s="326" t="s">
        <v>433</v>
      </c>
      <c r="M3" s="303" t="s">
        <v>598</v>
      </c>
      <c r="N3" s="304" t="s">
        <v>423</v>
      </c>
      <c r="O3" s="304" t="s">
        <v>432</v>
      </c>
      <c r="P3" s="305" t="s">
        <v>433</v>
      </c>
    </row>
    <row r="4" spans="1:16" ht="18.75" customHeight="1">
      <c r="A4" s="328" t="s">
        <v>423</v>
      </c>
      <c r="B4" s="329">
        <f>SUM(B5,B11,B17,B23,B29,B35,F5,F11,F17,F23,F29,F35,J5,J11,J17,J23,J29,J35,J36,)</f>
        <v>93842</v>
      </c>
      <c r="C4" s="329">
        <f>SUM(C5,C11,C17,C23,C29,C35,G5,G11,G17,G23,G29,G35,K5,K11,K17,K23,K29,K35,K36,)</f>
        <v>46195</v>
      </c>
      <c r="D4" s="330">
        <f>SUM(D5,D11,D17,D23,D29,D35,H5,H11,H17,H23,H29,H35,L5,L11,L17,L23,L29,L35,L36,)</f>
        <v>47647</v>
      </c>
      <c r="E4" s="331"/>
      <c r="F4" s="332"/>
      <c r="G4" s="332"/>
      <c r="H4" s="333"/>
      <c r="I4" s="334"/>
      <c r="J4" s="332"/>
      <c r="K4" s="332"/>
      <c r="L4" s="335"/>
      <c r="M4" s="334"/>
      <c r="N4" s="332"/>
      <c r="O4" s="332"/>
      <c r="P4" s="333"/>
    </row>
    <row r="5" spans="1:16" ht="18.75" customHeight="1">
      <c r="A5" s="336" t="s">
        <v>599</v>
      </c>
      <c r="B5" s="332">
        <f>SUM(B6:B10)</f>
        <v>4315</v>
      </c>
      <c r="C5" s="332">
        <f>SUM(C6:C10)</f>
        <v>2160</v>
      </c>
      <c r="D5" s="333">
        <f>SUM(D6:D10)</f>
        <v>2155</v>
      </c>
      <c r="E5" s="331" t="s">
        <v>435</v>
      </c>
      <c r="F5" s="332">
        <f>SUM(F6:F10)</f>
        <v>6968</v>
      </c>
      <c r="G5" s="332">
        <f>SUM(G6:G10)</f>
        <v>3497</v>
      </c>
      <c r="H5" s="333">
        <f>SUM(H6:H10)</f>
        <v>3471</v>
      </c>
      <c r="I5" s="334" t="s">
        <v>436</v>
      </c>
      <c r="J5" s="296">
        <f>SUM(J6:J10)</f>
        <v>5778</v>
      </c>
      <c r="K5" s="296">
        <f>SUM(K6:K10)</f>
        <v>2910</v>
      </c>
      <c r="L5" s="337">
        <f>SUM(L6:L10)</f>
        <v>2868</v>
      </c>
      <c r="M5" s="334" t="s">
        <v>437</v>
      </c>
      <c r="N5" s="332">
        <f>B5</f>
        <v>4315</v>
      </c>
      <c r="O5" s="332">
        <f>C5</f>
        <v>2160</v>
      </c>
      <c r="P5" s="333">
        <f>D5</f>
        <v>2155</v>
      </c>
    </row>
    <row r="6" spans="1:16" ht="18.75" customHeight="1">
      <c r="A6" s="336">
        <v>0</v>
      </c>
      <c r="B6" s="332">
        <f>SUM(C6:D6)</f>
        <v>816</v>
      </c>
      <c r="C6" s="332">
        <v>420</v>
      </c>
      <c r="D6" s="333">
        <v>396</v>
      </c>
      <c r="E6" s="331">
        <v>30</v>
      </c>
      <c r="F6" s="332">
        <f>SUM(G6:H6)</f>
        <v>1387</v>
      </c>
      <c r="G6" s="332">
        <v>695</v>
      </c>
      <c r="H6" s="333">
        <v>692</v>
      </c>
      <c r="I6" s="334">
        <v>60</v>
      </c>
      <c r="J6" s="296">
        <f>SUM(K6:L6)</f>
        <v>1256</v>
      </c>
      <c r="K6" s="296">
        <v>634</v>
      </c>
      <c r="L6" s="337">
        <v>622</v>
      </c>
      <c r="M6" s="334" t="s">
        <v>281</v>
      </c>
      <c r="N6" s="332">
        <f>B11</f>
        <v>4700</v>
      </c>
      <c r="O6" s="332">
        <f>C11</f>
        <v>2399</v>
      </c>
      <c r="P6" s="333">
        <f>D11</f>
        <v>2301</v>
      </c>
    </row>
    <row r="7" spans="1:16" ht="18.75" customHeight="1">
      <c r="A7" s="336">
        <v>1</v>
      </c>
      <c r="B7" s="332">
        <f>SUM(C7:D7)</f>
        <v>841</v>
      </c>
      <c r="C7" s="332">
        <v>418</v>
      </c>
      <c r="D7" s="333">
        <v>423</v>
      </c>
      <c r="E7" s="331">
        <v>31</v>
      </c>
      <c r="F7" s="332">
        <f>SUM(G7:H7)</f>
        <v>1515</v>
      </c>
      <c r="G7" s="332">
        <v>722</v>
      </c>
      <c r="H7" s="333">
        <v>793</v>
      </c>
      <c r="I7" s="334">
        <v>61</v>
      </c>
      <c r="J7" s="296">
        <f>SUM(K7:L7)</f>
        <v>1172</v>
      </c>
      <c r="K7" s="296">
        <v>588</v>
      </c>
      <c r="L7" s="337">
        <v>584</v>
      </c>
      <c r="M7" s="334" t="s">
        <v>282</v>
      </c>
      <c r="N7" s="332">
        <f>B17</f>
        <v>4925</v>
      </c>
      <c r="O7" s="332">
        <f>C17</f>
        <v>2562</v>
      </c>
      <c r="P7" s="333">
        <f>D17</f>
        <v>2363</v>
      </c>
    </row>
    <row r="8" spans="1:16" ht="18.75" customHeight="1">
      <c r="A8" s="336">
        <v>2</v>
      </c>
      <c r="B8" s="332">
        <f>SUM(C8:D8)</f>
        <v>850</v>
      </c>
      <c r="C8" s="332">
        <v>421</v>
      </c>
      <c r="D8" s="333">
        <v>429</v>
      </c>
      <c r="E8" s="331">
        <v>32</v>
      </c>
      <c r="F8" s="332">
        <f>SUM(G8:H8)</f>
        <v>1402</v>
      </c>
      <c r="G8" s="332">
        <v>713</v>
      </c>
      <c r="H8" s="333">
        <v>689</v>
      </c>
      <c r="I8" s="334">
        <v>62</v>
      </c>
      <c r="J8" s="296">
        <f>SUM(K8:L8)</f>
        <v>1174</v>
      </c>
      <c r="K8" s="296">
        <v>582</v>
      </c>
      <c r="L8" s="337">
        <v>592</v>
      </c>
      <c r="M8" s="334" t="s">
        <v>283</v>
      </c>
      <c r="N8" s="332">
        <f>B23</f>
        <v>5498</v>
      </c>
      <c r="O8" s="332">
        <f>C23</f>
        <v>2796</v>
      </c>
      <c r="P8" s="333">
        <f>D23</f>
        <v>2702</v>
      </c>
    </row>
    <row r="9" spans="1:16" ht="18.75" customHeight="1">
      <c r="A9" s="336">
        <v>3</v>
      </c>
      <c r="B9" s="332">
        <f>SUM(C9:D9)</f>
        <v>883</v>
      </c>
      <c r="C9" s="332">
        <v>430</v>
      </c>
      <c r="D9" s="333">
        <v>453</v>
      </c>
      <c r="E9" s="331">
        <v>33</v>
      </c>
      <c r="F9" s="332">
        <f>SUM(G9:H9)</f>
        <v>1334</v>
      </c>
      <c r="G9" s="332">
        <v>694</v>
      </c>
      <c r="H9" s="333">
        <v>640</v>
      </c>
      <c r="I9" s="334">
        <v>63</v>
      </c>
      <c r="J9" s="296">
        <f>SUM(K9:L9)</f>
        <v>1123</v>
      </c>
      <c r="K9" s="296">
        <v>575</v>
      </c>
      <c r="L9" s="337">
        <v>548</v>
      </c>
      <c r="M9" s="334" t="s">
        <v>284</v>
      </c>
      <c r="N9" s="332">
        <f>B29</f>
        <v>4843</v>
      </c>
      <c r="O9" s="332">
        <f>C29</f>
        <v>2424</v>
      </c>
      <c r="P9" s="333">
        <f>D29</f>
        <v>2419</v>
      </c>
    </row>
    <row r="10" spans="1:16" ht="18.75" customHeight="1">
      <c r="A10" s="336">
        <v>4</v>
      </c>
      <c r="B10" s="332">
        <f>SUM(C10:D10)</f>
        <v>925</v>
      </c>
      <c r="C10" s="332">
        <v>471</v>
      </c>
      <c r="D10" s="333">
        <v>454</v>
      </c>
      <c r="E10" s="331">
        <v>34</v>
      </c>
      <c r="F10" s="332">
        <f>SUM(G10:H10)</f>
        <v>1330</v>
      </c>
      <c r="G10" s="332">
        <v>673</v>
      </c>
      <c r="H10" s="333">
        <v>657</v>
      </c>
      <c r="I10" s="334">
        <v>64</v>
      </c>
      <c r="J10" s="296">
        <f>SUM(K10:L10)</f>
        <v>1053</v>
      </c>
      <c r="K10" s="296">
        <v>531</v>
      </c>
      <c r="L10" s="337">
        <v>522</v>
      </c>
      <c r="M10" s="334" t="s">
        <v>285</v>
      </c>
      <c r="N10" s="332">
        <f>B35</f>
        <v>5817</v>
      </c>
      <c r="O10" s="332">
        <f>C35</f>
        <v>2969</v>
      </c>
      <c r="P10" s="333">
        <f>D35</f>
        <v>2848</v>
      </c>
    </row>
    <row r="11" spans="1:16" ht="18.75" customHeight="1">
      <c r="A11" s="336" t="s">
        <v>600</v>
      </c>
      <c r="B11" s="332">
        <f>SUM(B12:B16)</f>
        <v>4700</v>
      </c>
      <c r="C11" s="332">
        <f>SUM(C12:C16)</f>
        <v>2399</v>
      </c>
      <c r="D11" s="333">
        <f>SUM(D12:D16)</f>
        <v>2301</v>
      </c>
      <c r="E11" s="331" t="s">
        <v>601</v>
      </c>
      <c r="F11" s="332">
        <f>SUM(F12:F16)</f>
        <v>5994</v>
      </c>
      <c r="G11" s="332">
        <f>SUM(G12:G16)</f>
        <v>3094</v>
      </c>
      <c r="H11" s="333">
        <f>SUM(H12:H16)</f>
        <v>2900</v>
      </c>
      <c r="I11" s="334" t="s">
        <v>602</v>
      </c>
      <c r="J11" s="296">
        <f>SUM(J12:J16)</f>
        <v>4966</v>
      </c>
      <c r="K11" s="296">
        <f>SUM(K12:K16)</f>
        <v>2398</v>
      </c>
      <c r="L11" s="337">
        <f>SUM(L12:L16)</f>
        <v>2568</v>
      </c>
      <c r="M11" s="334" t="s">
        <v>603</v>
      </c>
      <c r="N11" s="332">
        <f>F5</f>
        <v>6968</v>
      </c>
      <c r="O11" s="332">
        <f>G5</f>
        <v>3497</v>
      </c>
      <c r="P11" s="333">
        <f>H5</f>
        <v>3471</v>
      </c>
    </row>
    <row r="12" spans="1:16" ht="18.75" customHeight="1">
      <c r="A12" s="336">
        <v>5</v>
      </c>
      <c r="B12" s="332">
        <f>SUM(C12:D12)</f>
        <v>922</v>
      </c>
      <c r="C12" s="332">
        <v>495</v>
      </c>
      <c r="D12" s="333">
        <v>427</v>
      </c>
      <c r="E12" s="331">
        <v>35</v>
      </c>
      <c r="F12" s="332">
        <f>SUM(G12:H12)</f>
        <v>1322</v>
      </c>
      <c r="G12" s="332">
        <v>693</v>
      </c>
      <c r="H12" s="333">
        <v>629</v>
      </c>
      <c r="I12" s="334">
        <v>65</v>
      </c>
      <c r="J12" s="296">
        <f>SUM(K12:L12)</f>
        <v>906</v>
      </c>
      <c r="K12" s="296">
        <v>442</v>
      </c>
      <c r="L12" s="337">
        <v>464</v>
      </c>
      <c r="M12" s="334" t="s">
        <v>286</v>
      </c>
      <c r="N12" s="332">
        <f>F11</f>
        <v>5994</v>
      </c>
      <c r="O12" s="332">
        <f>G11</f>
        <v>3094</v>
      </c>
      <c r="P12" s="333">
        <f>H11</f>
        <v>2900</v>
      </c>
    </row>
    <row r="13" spans="1:16" ht="18.75" customHeight="1">
      <c r="A13" s="336">
        <v>6</v>
      </c>
      <c r="B13" s="332">
        <f>SUM(C13:D13)</f>
        <v>932</v>
      </c>
      <c r="C13" s="332">
        <v>489</v>
      </c>
      <c r="D13" s="333">
        <v>443</v>
      </c>
      <c r="E13" s="331">
        <v>36</v>
      </c>
      <c r="F13" s="332">
        <f>SUM(G13:H13)</f>
        <v>1250</v>
      </c>
      <c r="G13" s="332">
        <v>624</v>
      </c>
      <c r="H13" s="333">
        <v>626</v>
      </c>
      <c r="I13" s="334">
        <v>66</v>
      </c>
      <c r="J13" s="296">
        <f>SUM(K13:L13)</f>
        <v>999</v>
      </c>
      <c r="K13" s="296">
        <v>467</v>
      </c>
      <c r="L13" s="337">
        <v>532</v>
      </c>
      <c r="M13" s="334" t="s">
        <v>287</v>
      </c>
      <c r="N13" s="332">
        <f>F17</f>
        <v>5754</v>
      </c>
      <c r="O13" s="332">
        <f>G17</f>
        <v>2925</v>
      </c>
      <c r="P13" s="333">
        <f>H17</f>
        <v>2829</v>
      </c>
    </row>
    <row r="14" spans="1:16" ht="18.75" customHeight="1">
      <c r="A14" s="336">
        <v>7</v>
      </c>
      <c r="B14" s="332">
        <f>SUM(C14:D14)</f>
        <v>974</v>
      </c>
      <c r="C14" s="332">
        <v>483</v>
      </c>
      <c r="D14" s="333">
        <v>491</v>
      </c>
      <c r="E14" s="331">
        <v>37</v>
      </c>
      <c r="F14" s="332">
        <f>SUM(G14:H14)</f>
        <v>1292</v>
      </c>
      <c r="G14" s="332">
        <v>661</v>
      </c>
      <c r="H14" s="333">
        <v>631</v>
      </c>
      <c r="I14" s="334">
        <v>67</v>
      </c>
      <c r="J14" s="296">
        <f>SUM(K14:L14)</f>
        <v>1027</v>
      </c>
      <c r="K14" s="296">
        <v>510</v>
      </c>
      <c r="L14" s="337">
        <v>517</v>
      </c>
      <c r="M14" s="334" t="s">
        <v>288</v>
      </c>
      <c r="N14" s="332">
        <f>F23</f>
        <v>6176</v>
      </c>
      <c r="O14" s="332">
        <f>G23</f>
        <v>3155</v>
      </c>
      <c r="P14" s="333">
        <f>H23</f>
        <v>3021</v>
      </c>
    </row>
    <row r="15" spans="1:16" ht="18.75" customHeight="1">
      <c r="A15" s="336">
        <v>8</v>
      </c>
      <c r="B15" s="332">
        <f>SUM(C15:D15)</f>
        <v>935</v>
      </c>
      <c r="C15" s="332">
        <v>458</v>
      </c>
      <c r="D15" s="333">
        <v>477</v>
      </c>
      <c r="E15" s="331">
        <v>38</v>
      </c>
      <c r="F15" s="332">
        <f>SUM(G15:H15)</f>
        <v>965</v>
      </c>
      <c r="G15" s="332">
        <v>506</v>
      </c>
      <c r="H15" s="333">
        <v>459</v>
      </c>
      <c r="I15" s="334">
        <v>68</v>
      </c>
      <c r="J15" s="296">
        <f>SUM(K15:L15)</f>
        <v>1039</v>
      </c>
      <c r="K15" s="296">
        <v>497</v>
      </c>
      <c r="L15" s="337">
        <v>542</v>
      </c>
      <c r="M15" s="334" t="s">
        <v>289</v>
      </c>
      <c r="N15" s="332">
        <f>F29</f>
        <v>7410</v>
      </c>
      <c r="O15" s="332">
        <f>G29</f>
        <v>3746</v>
      </c>
      <c r="P15" s="333">
        <f>H29</f>
        <v>3664</v>
      </c>
    </row>
    <row r="16" spans="1:16" ht="18.75" customHeight="1">
      <c r="A16" s="336">
        <v>9</v>
      </c>
      <c r="B16" s="332">
        <f>SUM(C16:D16)</f>
        <v>937</v>
      </c>
      <c r="C16" s="332">
        <v>474</v>
      </c>
      <c r="D16" s="333">
        <v>463</v>
      </c>
      <c r="E16" s="331">
        <v>39</v>
      </c>
      <c r="F16" s="332">
        <f>SUM(G16:H16)</f>
        <v>1165</v>
      </c>
      <c r="G16" s="332">
        <v>610</v>
      </c>
      <c r="H16" s="333">
        <v>555</v>
      </c>
      <c r="I16" s="334">
        <v>69</v>
      </c>
      <c r="J16" s="296">
        <f>SUM(K16:L16)</f>
        <v>995</v>
      </c>
      <c r="K16" s="296">
        <v>482</v>
      </c>
      <c r="L16" s="337">
        <v>513</v>
      </c>
      <c r="M16" s="334" t="s">
        <v>290</v>
      </c>
      <c r="N16" s="332">
        <f>F35</f>
        <v>6920</v>
      </c>
      <c r="O16" s="332">
        <f>G35</f>
        <v>3611</v>
      </c>
      <c r="P16" s="333">
        <f>H35</f>
        <v>3309</v>
      </c>
    </row>
    <row r="17" spans="1:16" ht="18.75" customHeight="1">
      <c r="A17" s="336" t="s">
        <v>604</v>
      </c>
      <c r="B17" s="332">
        <f>SUM(B18:B22)</f>
        <v>4925</v>
      </c>
      <c r="C17" s="332">
        <f>SUM(C18:C22)</f>
        <v>2562</v>
      </c>
      <c r="D17" s="333">
        <f>SUM(D18:D22)</f>
        <v>2363</v>
      </c>
      <c r="E17" s="331" t="s">
        <v>605</v>
      </c>
      <c r="F17" s="332">
        <f>SUM(F18:F22)</f>
        <v>5754</v>
      </c>
      <c r="G17" s="332">
        <f>SUM(G18:G22)</f>
        <v>2925</v>
      </c>
      <c r="H17" s="333">
        <f>SUM(H18:H22)</f>
        <v>2829</v>
      </c>
      <c r="I17" s="334" t="s">
        <v>606</v>
      </c>
      <c r="J17" s="296">
        <f>SUM(J18:J22)</f>
        <v>4831</v>
      </c>
      <c r="K17" s="296">
        <f>SUM(K18:K22)</f>
        <v>2193</v>
      </c>
      <c r="L17" s="337">
        <f>SUM(L18:L22)</f>
        <v>2638</v>
      </c>
      <c r="M17" s="334" t="s">
        <v>607</v>
      </c>
      <c r="N17" s="332">
        <f>J5</f>
        <v>5778</v>
      </c>
      <c r="O17" s="332">
        <f>K5</f>
        <v>2910</v>
      </c>
      <c r="P17" s="333">
        <f>L5</f>
        <v>2868</v>
      </c>
    </row>
    <row r="18" spans="1:16" ht="18.75" customHeight="1">
      <c r="A18" s="336">
        <v>10</v>
      </c>
      <c r="B18" s="332">
        <f>SUM(C18:D18)</f>
        <v>934</v>
      </c>
      <c r="C18" s="332">
        <v>477</v>
      </c>
      <c r="D18" s="333">
        <v>457</v>
      </c>
      <c r="E18" s="331">
        <v>40</v>
      </c>
      <c r="F18" s="332">
        <f>SUM(G18:H18)</f>
        <v>1154</v>
      </c>
      <c r="G18" s="332">
        <v>579</v>
      </c>
      <c r="H18" s="333">
        <v>575</v>
      </c>
      <c r="I18" s="334">
        <v>70</v>
      </c>
      <c r="J18" s="296">
        <f>SUM(K18:L18)</f>
        <v>978</v>
      </c>
      <c r="K18" s="296">
        <v>451</v>
      </c>
      <c r="L18" s="337">
        <v>527</v>
      </c>
      <c r="M18" s="334" t="s">
        <v>291</v>
      </c>
      <c r="N18" s="332">
        <f>J11</f>
        <v>4966</v>
      </c>
      <c r="O18" s="332">
        <f>K11</f>
        <v>2398</v>
      </c>
      <c r="P18" s="333">
        <f>L11</f>
        <v>2568</v>
      </c>
    </row>
    <row r="19" spans="1:16" ht="18.75" customHeight="1">
      <c r="A19" s="336">
        <v>11</v>
      </c>
      <c r="B19" s="332">
        <f>SUM(C19:D19)</f>
        <v>982</v>
      </c>
      <c r="C19" s="332">
        <v>525</v>
      </c>
      <c r="D19" s="333">
        <v>457</v>
      </c>
      <c r="E19" s="331">
        <v>41</v>
      </c>
      <c r="F19" s="332">
        <f>SUM(G19:H19)</f>
        <v>1174</v>
      </c>
      <c r="G19" s="332">
        <v>583</v>
      </c>
      <c r="H19" s="333">
        <v>591</v>
      </c>
      <c r="I19" s="334">
        <v>71</v>
      </c>
      <c r="J19" s="296">
        <f>SUM(K19:L19)</f>
        <v>945</v>
      </c>
      <c r="K19" s="296">
        <v>424</v>
      </c>
      <c r="L19" s="337">
        <v>521</v>
      </c>
      <c r="M19" s="334" t="s">
        <v>292</v>
      </c>
      <c r="N19" s="332">
        <f>J17</f>
        <v>4831</v>
      </c>
      <c r="O19" s="332">
        <f>K17</f>
        <v>2193</v>
      </c>
      <c r="P19" s="333">
        <f>L17</f>
        <v>2638</v>
      </c>
    </row>
    <row r="20" spans="1:16" ht="18.75" customHeight="1">
      <c r="A20" s="336">
        <v>12</v>
      </c>
      <c r="B20" s="332">
        <f>SUM(C20:D20)</f>
        <v>974</v>
      </c>
      <c r="C20" s="332">
        <v>523</v>
      </c>
      <c r="D20" s="333">
        <v>451</v>
      </c>
      <c r="E20" s="331">
        <v>42</v>
      </c>
      <c r="F20" s="332">
        <f>SUM(G20:H20)</f>
        <v>1160</v>
      </c>
      <c r="G20" s="332">
        <v>609</v>
      </c>
      <c r="H20" s="333">
        <v>551</v>
      </c>
      <c r="I20" s="334">
        <v>72</v>
      </c>
      <c r="J20" s="296">
        <f>SUM(K20:L20)</f>
        <v>957</v>
      </c>
      <c r="K20" s="296">
        <v>454</v>
      </c>
      <c r="L20" s="337">
        <v>503</v>
      </c>
      <c r="M20" s="334" t="s">
        <v>293</v>
      </c>
      <c r="N20" s="332">
        <f>J23</f>
        <v>4267</v>
      </c>
      <c r="O20" s="332">
        <f>K23</f>
        <v>1794</v>
      </c>
      <c r="P20" s="333">
        <f>L23</f>
        <v>2473</v>
      </c>
    </row>
    <row r="21" spans="1:16" ht="18.75" customHeight="1">
      <c r="A21" s="336">
        <v>13</v>
      </c>
      <c r="B21" s="332">
        <f>SUM(C21:D21)</f>
        <v>1040</v>
      </c>
      <c r="C21" s="332">
        <v>527</v>
      </c>
      <c r="D21" s="333">
        <v>513</v>
      </c>
      <c r="E21" s="331">
        <v>43</v>
      </c>
      <c r="F21" s="332">
        <f>SUM(G21:H21)</f>
        <v>1112</v>
      </c>
      <c r="G21" s="332">
        <v>547</v>
      </c>
      <c r="H21" s="333">
        <v>565</v>
      </c>
      <c r="I21" s="334">
        <v>73</v>
      </c>
      <c r="J21" s="296">
        <f>SUM(K21:L21)</f>
        <v>1023</v>
      </c>
      <c r="K21" s="296">
        <v>464</v>
      </c>
      <c r="L21" s="337">
        <v>559</v>
      </c>
      <c r="M21" s="334" t="s">
        <v>294</v>
      </c>
      <c r="N21" s="332">
        <f>J29</f>
        <v>2639</v>
      </c>
      <c r="O21" s="332">
        <f>K29</f>
        <v>948</v>
      </c>
      <c r="P21" s="333">
        <f>L29</f>
        <v>1691</v>
      </c>
    </row>
    <row r="22" spans="1:16" ht="18.75" customHeight="1">
      <c r="A22" s="336">
        <v>14</v>
      </c>
      <c r="B22" s="332">
        <f>SUM(C22:D22)</f>
        <v>995</v>
      </c>
      <c r="C22" s="332">
        <v>510</v>
      </c>
      <c r="D22" s="333">
        <v>485</v>
      </c>
      <c r="E22" s="331">
        <v>44</v>
      </c>
      <c r="F22" s="332">
        <f>SUM(G22:H22)</f>
        <v>1154</v>
      </c>
      <c r="G22" s="332">
        <v>607</v>
      </c>
      <c r="H22" s="333">
        <v>547</v>
      </c>
      <c r="I22" s="334">
        <v>74</v>
      </c>
      <c r="J22" s="296">
        <f>SUM(K22:L22)</f>
        <v>928</v>
      </c>
      <c r="K22" s="296">
        <v>400</v>
      </c>
      <c r="L22" s="337">
        <v>528</v>
      </c>
      <c r="M22" s="331" t="s">
        <v>295</v>
      </c>
      <c r="N22" s="332">
        <f>J35</f>
        <v>1968</v>
      </c>
      <c r="O22" s="332">
        <f>K35</f>
        <v>573</v>
      </c>
      <c r="P22" s="333">
        <f>L35</f>
        <v>1395</v>
      </c>
    </row>
    <row r="23" spans="1:16" ht="18.75" customHeight="1">
      <c r="A23" s="336" t="s">
        <v>608</v>
      </c>
      <c r="B23" s="332">
        <f>SUM(B24:B28)</f>
        <v>5498</v>
      </c>
      <c r="C23" s="332">
        <f>SUM(C24:C28)</f>
        <v>2796</v>
      </c>
      <c r="D23" s="333">
        <f>SUM(D24:D28)</f>
        <v>2702</v>
      </c>
      <c r="E23" s="331" t="s">
        <v>609</v>
      </c>
      <c r="F23" s="332">
        <f>SUM(F24:F28)</f>
        <v>6176</v>
      </c>
      <c r="G23" s="332">
        <f>SUM(G24:G28)</f>
        <v>3155</v>
      </c>
      <c r="H23" s="333">
        <f>SUM(H24:H28)</f>
        <v>3021</v>
      </c>
      <c r="I23" s="334" t="s">
        <v>610</v>
      </c>
      <c r="J23" s="296">
        <f>SUM(J24:J28)</f>
        <v>4267</v>
      </c>
      <c r="K23" s="296">
        <f>SUM(K24:K28)</f>
        <v>1794</v>
      </c>
      <c r="L23" s="337">
        <f>SUM(L24:L28)</f>
        <v>2473</v>
      </c>
      <c r="M23" s="338"/>
      <c r="N23" s="339"/>
      <c r="O23" s="339"/>
      <c r="P23" s="318"/>
    </row>
    <row r="24" spans="1:16" ht="18.75" customHeight="1">
      <c r="A24" s="336">
        <v>15</v>
      </c>
      <c r="B24" s="332">
        <f>SUM(C24:D24)</f>
        <v>1101</v>
      </c>
      <c r="C24" s="332">
        <v>575</v>
      </c>
      <c r="D24" s="333">
        <v>526</v>
      </c>
      <c r="E24" s="331">
        <v>45</v>
      </c>
      <c r="F24" s="332">
        <f>SUM(G24:H24)</f>
        <v>1223</v>
      </c>
      <c r="G24" s="332">
        <v>612</v>
      </c>
      <c r="H24" s="333">
        <v>611</v>
      </c>
      <c r="I24" s="334">
        <v>75</v>
      </c>
      <c r="J24" s="296">
        <f>SUM(K24:L24)</f>
        <v>952</v>
      </c>
      <c r="K24" s="296">
        <v>382</v>
      </c>
      <c r="L24" s="337">
        <v>570</v>
      </c>
      <c r="M24" s="334"/>
      <c r="N24" s="332"/>
      <c r="O24" s="332"/>
      <c r="P24" s="333"/>
    </row>
    <row r="25" spans="1:16" ht="18.75" customHeight="1">
      <c r="A25" s="336">
        <v>16</v>
      </c>
      <c r="B25" s="332">
        <f>SUM(C25:D25)</f>
        <v>1068</v>
      </c>
      <c r="C25" s="332">
        <v>524</v>
      </c>
      <c r="D25" s="333">
        <v>544</v>
      </c>
      <c r="E25" s="331">
        <v>46</v>
      </c>
      <c r="F25" s="332">
        <f>SUM(G25:H25)</f>
        <v>1156</v>
      </c>
      <c r="G25" s="332">
        <v>606</v>
      </c>
      <c r="H25" s="333">
        <v>550</v>
      </c>
      <c r="I25" s="334">
        <v>76</v>
      </c>
      <c r="J25" s="296">
        <f>SUM(K25:L25)</f>
        <v>898</v>
      </c>
      <c r="K25" s="296">
        <v>400</v>
      </c>
      <c r="L25" s="337">
        <v>498</v>
      </c>
      <c r="M25" s="334" t="s">
        <v>611</v>
      </c>
      <c r="N25" s="332">
        <f>SUM(N5:N7)</f>
        <v>13940</v>
      </c>
      <c r="O25" s="332">
        <f>SUM(O5:O7)</f>
        <v>7121</v>
      </c>
      <c r="P25" s="333">
        <f>SUM(P5:P7)</f>
        <v>6819</v>
      </c>
    </row>
    <row r="26" spans="1:18" ht="18.75" customHeight="1">
      <c r="A26" s="336">
        <v>17</v>
      </c>
      <c r="B26" s="332">
        <f>SUM(C26:D26)</f>
        <v>1126</v>
      </c>
      <c r="C26" s="332">
        <v>595</v>
      </c>
      <c r="D26" s="333">
        <v>531</v>
      </c>
      <c r="E26" s="331">
        <v>47</v>
      </c>
      <c r="F26" s="332">
        <f>SUM(G26:H26)</f>
        <v>1200</v>
      </c>
      <c r="G26" s="332">
        <v>624</v>
      </c>
      <c r="H26" s="333">
        <v>576</v>
      </c>
      <c r="I26" s="334">
        <v>77</v>
      </c>
      <c r="J26" s="296">
        <f>SUM(K26:L26)</f>
        <v>826</v>
      </c>
      <c r="K26" s="296">
        <v>337</v>
      </c>
      <c r="L26" s="337">
        <v>489</v>
      </c>
      <c r="M26" s="334"/>
      <c r="N26" s="340" t="str">
        <f>"("&amp;ROUND(N25/$B$4%,1)&amp;")"</f>
        <v>(14.9)</v>
      </c>
      <c r="O26" s="340" t="str">
        <f>"("&amp;ROUND(O25/$C$4%,1)&amp;")"</f>
        <v>(15.4)</v>
      </c>
      <c r="P26" s="341" t="str">
        <f>"("&amp;ROUND(P25/$D$4%,1)&amp;")"</f>
        <v>(14.3)</v>
      </c>
      <c r="R26" s="342"/>
    </row>
    <row r="27" spans="1:16" ht="18.75" customHeight="1">
      <c r="A27" s="336">
        <v>18</v>
      </c>
      <c r="B27" s="332">
        <f>SUM(C27:D27)</f>
        <v>1119</v>
      </c>
      <c r="C27" s="332">
        <v>556</v>
      </c>
      <c r="D27" s="333">
        <v>563</v>
      </c>
      <c r="E27" s="331">
        <v>48</v>
      </c>
      <c r="F27" s="332">
        <f>SUM(G27:H27)</f>
        <v>1324</v>
      </c>
      <c r="G27" s="332">
        <v>687</v>
      </c>
      <c r="H27" s="333">
        <v>637</v>
      </c>
      <c r="I27" s="334">
        <v>78</v>
      </c>
      <c r="J27" s="296">
        <f>SUM(K27:L27)</f>
        <v>803</v>
      </c>
      <c r="K27" s="296">
        <v>346</v>
      </c>
      <c r="L27" s="337">
        <v>457</v>
      </c>
      <c r="M27" s="334" t="s">
        <v>612</v>
      </c>
      <c r="N27" s="332">
        <f>SUM(N8:N17)</f>
        <v>61158</v>
      </c>
      <c r="O27" s="332">
        <f>SUM(O8:O17)</f>
        <v>31127</v>
      </c>
      <c r="P27" s="333">
        <f>SUM(P8:P17)</f>
        <v>30031</v>
      </c>
    </row>
    <row r="28" spans="1:16" ht="18.75" customHeight="1">
      <c r="A28" s="336">
        <v>19</v>
      </c>
      <c r="B28" s="332">
        <f>SUM(C28:D28)</f>
        <v>1084</v>
      </c>
      <c r="C28" s="332">
        <v>546</v>
      </c>
      <c r="D28" s="333">
        <v>538</v>
      </c>
      <c r="E28" s="331">
        <v>49</v>
      </c>
      <c r="F28" s="332">
        <f>SUM(G28:H28)</f>
        <v>1273</v>
      </c>
      <c r="G28" s="332">
        <v>626</v>
      </c>
      <c r="H28" s="333">
        <v>647</v>
      </c>
      <c r="I28" s="334">
        <v>79</v>
      </c>
      <c r="J28" s="296">
        <f>SUM(K28:L28)</f>
        <v>788</v>
      </c>
      <c r="K28" s="296">
        <v>329</v>
      </c>
      <c r="L28" s="337">
        <v>459</v>
      </c>
      <c r="M28" s="334"/>
      <c r="N28" s="340" t="str">
        <f>"("&amp;100+N26+N30&amp;")"</f>
        <v>(65.2)</v>
      </c>
      <c r="O28" s="340" t="str">
        <f>"("&amp;67.4&amp;")"</f>
        <v>(67.4)</v>
      </c>
      <c r="P28" s="341" t="str">
        <f>"("&amp;63.1&amp;")"</f>
        <v>(63.1)</v>
      </c>
    </row>
    <row r="29" spans="1:16" ht="18.75" customHeight="1">
      <c r="A29" s="336" t="s">
        <v>613</v>
      </c>
      <c r="B29" s="332">
        <f>SUM(B30:B34)</f>
        <v>4843</v>
      </c>
      <c r="C29" s="332">
        <f>SUM(C30:C34)</f>
        <v>2424</v>
      </c>
      <c r="D29" s="333">
        <f>SUM(D30:D34)</f>
        <v>2419</v>
      </c>
      <c r="E29" s="331" t="s">
        <v>614</v>
      </c>
      <c r="F29" s="332">
        <f>SUM(F30:F34)</f>
        <v>7410</v>
      </c>
      <c r="G29" s="332">
        <f>SUM(G30:G34)</f>
        <v>3746</v>
      </c>
      <c r="H29" s="333">
        <f>SUM(H30:H34)</f>
        <v>3664</v>
      </c>
      <c r="I29" s="334" t="s">
        <v>615</v>
      </c>
      <c r="J29" s="296">
        <f>SUM(J30:J34)</f>
        <v>2639</v>
      </c>
      <c r="K29" s="296">
        <f>SUM(K30:K34)</f>
        <v>948</v>
      </c>
      <c r="L29" s="337">
        <f>SUM(L30:L34)</f>
        <v>1691</v>
      </c>
      <c r="M29" s="334" t="s">
        <v>616</v>
      </c>
      <c r="N29" s="332">
        <f>SUM(N18:N22)</f>
        <v>18671</v>
      </c>
      <c r="O29" s="332">
        <f>SUM(O18:O22)</f>
        <v>7906</v>
      </c>
      <c r="P29" s="333">
        <f>SUM(P18:P22)</f>
        <v>10765</v>
      </c>
    </row>
    <row r="30" spans="1:16" ht="18.75" customHeight="1">
      <c r="A30" s="336">
        <v>20</v>
      </c>
      <c r="B30" s="332">
        <f>SUM(C30:D30)</f>
        <v>1079</v>
      </c>
      <c r="C30" s="332">
        <v>565</v>
      </c>
      <c r="D30" s="333">
        <v>514</v>
      </c>
      <c r="E30" s="331">
        <v>50</v>
      </c>
      <c r="F30" s="332">
        <f>SUM(G30:H30)</f>
        <v>1266</v>
      </c>
      <c r="G30" s="332">
        <v>638</v>
      </c>
      <c r="H30" s="333">
        <v>628</v>
      </c>
      <c r="I30" s="334">
        <v>80</v>
      </c>
      <c r="J30" s="296">
        <f aca="true" t="shared" si="0" ref="J30:J36">SUM(K30:L30)</f>
        <v>647</v>
      </c>
      <c r="K30" s="296">
        <v>271</v>
      </c>
      <c r="L30" s="337">
        <v>376</v>
      </c>
      <c r="M30" s="331"/>
      <c r="N30" s="340" t="str">
        <f>"("&amp;ROUND(N29/$B$4%,1)&amp;")"</f>
        <v>(19.9)</v>
      </c>
      <c r="O30" s="340" t="str">
        <f>"("&amp;ROUND(O29/$C$4%,1)&amp;")"</f>
        <v>(17.1)</v>
      </c>
      <c r="P30" s="341" t="str">
        <f>"("&amp;ROUND(P29/$D$4%,1)&amp;")"</f>
        <v>(22.6)</v>
      </c>
    </row>
    <row r="31" spans="1:16" ht="18.75" customHeight="1">
      <c r="A31" s="336">
        <v>21</v>
      </c>
      <c r="B31" s="332">
        <f>SUM(C31:D31)</f>
        <v>986</v>
      </c>
      <c r="C31" s="332">
        <v>472</v>
      </c>
      <c r="D31" s="333">
        <v>514</v>
      </c>
      <c r="E31" s="331">
        <v>51</v>
      </c>
      <c r="F31" s="332">
        <f>SUM(G31:H31)</f>
        <v>1475</v>
      </c>
      <c r="G31" s="332">
        <v>723</v>
      </c>
      <c r="H31" s="333">
        <v>752</v>
      </c>
      <c r="I31" s="334">
        <v>81</v>
      </c>
      <c r="J31" s="296">
        <f t="shared" si="0"/>
        <v>591</v>
      </c>
      <c r="K31" s="296">
        <v>213</v>
      </c>
      <c r="L31" s="337">
        <v>378</v>
      </c>
      <c r="M31" s="343"/>
      <c r="N31" s="339"/>
      <c r="O31" s="339"/>
      <c r="P31" s="344"/>
    </row>
    <row r="32" spans="1:16" ht="18.75" customHeight="1">
      <c r="A32" s="336">
        <v>22</v>
      </c>
      <c r="B32" s="332">
        <f>SUM(C32:D32)</f>
        <v>882</v>
      </c>
      <c r="C32" s="332">
        <v>434</v>
      </c>
      <c r="D32" s="333">
        <v>448</v>
      </c>
      <c r="E32" s="331">
        <v>52</v>
      </c>
      <c r="F32" s="332">
        <f>SUM(G32:H32)</f>
        <v>1433</v>
      </c>
      <c r="G32" s="332">
        <v>693</v>
      </c>
      <c r="H32" s="333">
        <v>740</v>
      </c>
      <c r="I32" s="334">
        <v>82</v>
      </c>
      <c r="J32" s="296">
        <f t="shared" si="0"/>
        <v>507</v>
      </c>
      <c r="K32" s="296">
        <v>173</v>
      </c>
      <c r="L32" s="337">
        <v>334</v>
      </c>
      <c r="M32" s="345"/>
      <c r="N32" s="346"/>
      <c r="O32" s="346"/>
      <c r="P32" s="347"/>
    </row>
    <row r="33" spans="1:16" ht="18.75" customHeight="1">
      <c r="A33" s="336">
        <v>23</v>
      </c>
      <c r="B33" s="332">
        <f>SUM(C33:D33)</f>
        <v>903</v>
      </c>
      <c r="C33" s="332">
        <v>474</v>
      </c>
      <c r="D33" s="333">
        <v>429</v>
      </c>
      <c r="E33" s="331">
        <v>53</v>
      </c>
      <c r="F33" s="332">
        <f>SUM(G33:H33)</f>
        <v>1617</v>
      </c>
      <c r="G33" s="332">
        <v>869</v>
      </c>
      <c r="H33" s="333">
        <v>748</v>
      </c>
      <c r="I33" s="334">
        <v>83</v>
      </c>
      <c r="J33" s="296">
        <f t="shared" si="0"/>
        <v>448</v>
      </c>
      <c r="K33" s="296">
        <v>135</v>
      </c>
      <c r="L33" s="337">
        <v>313</v>
      </c>
      <c r="M33" s="348" t="s">
        <v>617</v>
      </c>
      <c r="N33" s="349">
        <v>42.8</v>
      </c>
      <c r="O33" s="349">
        <v>41.5</v>
      </c>
      <c r="P33" s="350">
        <v>44</v>
      </c>
    </row>
    <row r="34" spans="1:16" ht="18.75" customHeight="1">
      <c r="A34" s="336">
        <v>24</v>
      </c>
      <c r="B34" s="332">
        <f>SUM(C34:D34)</f>
        <v>993</v>
      </c>
      <c r="C34" s="332">
        <v>479</v>
      </c>
      <c r="D34" s="333">
        <v>514</v>
      </c>
      <c r="E34" s="331">
        <v>54</v>
      </c>
      <c r="F34" s="332">
        <f>SUM(G34:H34)</f>
        <v>1619</v>
      </c>
      <c r="G34" s="332">
        <v>823</v>
      </c>
      <c r="H34" s="333">
        <v>796</v>
      </c>
      <c r="I34" s="334">
        <v>84</v>
      </c>
      <c r="J34" s="296">
        <f t="shared" si="0"/>
        <v>446</v>
      </c>
      <c r="K34" s="296">
        <v>156</v>
      </c>
      <c r="L34" s="337">
        <v>290</v>
      </c>
      <c r="M34" s="348" t="s">
        <v>618</v>
      </c>
      <c r="N34" s="332"/>
      <c r="O34" s="349">
        <v>97</v>
      </c>
      <c r="P34" s="350">
        <v>100</v>
      </c>
    </row>
    <row r="35" spans="1:16" ht="18.75" customHeight="1">
      <c r="A35" s="336" t="s">
        <v>438</v>
      </c>
      <c r="B35" s="332">
        <f>SUM(B36:B40)</f>
        <v>5817</v>
      </c>
      <c r="C35" s="332">
        <f>SUM(C36:C40)</f>
        <v>2969</v>
      </c>
      <c r="D35" s="333">
        <f>SUM(D36:D40)</f>
        <v>2848</v>
      </c>
      <c r="E35" s="331" t="s">
        <v>439</v>
      </c>
      <c r="F35" s="332">
        <f>SUM(F36:F40)</f>
        <v>6920</v>
      </c>
      <c r="G35" s="332">
        <f>SUM(G36:G40)</f>
        <v>3611</v>
      </c>
      <c r="H35" s="333">
        <f>SUM(H36:H40)</f>
        <v>3309</v>
      </c>
      <c r="I35" s="334" t="s">
        <v>619</v>
      </c>
      <c r="J35" s="296">
        <f t="shared" si="0"/>
        <v>1968</v>
      </c>
      <c r="K35" s="296">
        <v>573</v>
      </c>
      <c r="L35" s="337">
        <v>1395</v>
      </c>
      <c r="M35" s="334"/>
      <c r="N35" s="332"/>
      <c r="O35" s="332"/>
      <c r="P35" s="333"/>
    </row>
    <row r="36" spans="1:16" ht="18.75" customHeight="1">
      <c r="A36" s="336">
        <v>25</v>
      </c>
      <c r="B36" s="332">
        <f>SUM(C36:D36)</f>
        <v>989</v>
      </c>
      <c r="C36" s="332">
        <v>511</v>
      </c>
      <c r="D36" s="333">
        <v>478</v>
      </c>
      <c r="E36" s="331">
        <v>55</v>
      </c>
      <c r="F36" s="332">
        <f>SUM(G36:H36)</f>
        <v>1693</v>
      </c>
      <c r="G36" s="332">
        <v>903</v>
      </c>
      <c r="H36" s="333">
        <v>790</v>
      </c>
      <c r="I36" s="334" t="s">
        <v>620</v>
      </c>
      <c r="J36" s="296">
        <f t="shared" si="0"/>
        <v>73</v>
      </c>
      <c r="K36" s="296">
        <v>41</v>
      </c>
      <c r="L36" s="337">
        <v>32</v>
      </c>
      <c r="M36" s="334"/>
      <c r="N36" s="332"/>
      <c r="O36" s="332"/>
      <c r="P36" s="333"/>
    </row>
    <row r="37" spans="1:16" ht="18.75" customHeight="1">
      <c r="A37" s="336">
        <v>26</v>
      </c>
      <c r="B37" s="332">
        <f>SUM(C37:D37)</f>
        <v>1122</v>
      </c>
      <c r="C37" s="332">
        <v>542</v>
      </c>
      <c r="D37" s="333">
        <v>580</v>
      </c>
      <c r="E37" s="331">
        <v>56</v>
      </c>
      <c r="F37" s="332">
        <f>SUM(G37:H37)</f>
        <v>1654</v>
      </c>
      <c r="G37" s="332">
        <v>842</v>
      </c>
      <c r="H37" s="333">
        <v>812</v>
      </c>
      <c r="I37" s="334"/>
      <c r="J37" s="296"/>
      <c r="K37" s="296"/>
      <c r="L37" s="337"/>
      <c r="M37" s="334"/>
      <c r="N37" s="332"/>
      <c r="O37" s="332"/>
      <c r="P37" s="333"/>
    </row>
    <row r="38" spans="1:16" ht="18.75" customHeight="1">
      <c r="A38" s="336">
        <v>27</v>
      </c>
      <c r="B38" s="332">
        <f>SUM(C38:D38)</f>
        <v>1141</v>
      </c>
      <c r="C38" s="332">
        <v>594</v>
      </c>
      <c r="D38" s="333">
        <v>547</v>
      </c>
      <c r="E38" s="331">
        <v>57</v>
      </c>
      <c r="F38" s="332">
        <f>SUM(G38:H38)</f>
        <v>1646</v>
      </c>
      <c r="G38" s="332">
        <v>878</v>
      </c>
      <c r="H38" s="333">
        <v>768</v>
      </c>
      <c r="I38" s="334"/>
      <c r="J38" s="296"/>
      <c r="K38" s="296"/>
      <c r="L38" s="337"/>
      <c r="M38" s="334"/>
      <c r="N38" s="332"/>
      <c r="O38" s="332"/>
      <c r="P38" s="333"/>
    </row>
    <row r="39" spans="1:16" ht="18.75" customHeight="1">
      <c r="A39" s="336">
        <v>28</v>
      </c>
      <c r="B39" s="332">
        <f>SUM(C39:D39)</f>
        <v>1248</v>
      </c>
      <c r="C39" s="332">
        <v>647</v>
      </c>
      <c r="D39" s="333">
        <v>601</v>
      </c>
      <c r="E39" s="331">
        <v>58</v>
      </c>
      <c r="F39" s="332">
        <f>SUM(G39:H39)</f>
        <v>949</v>
      </c>
      <c r="G39" s="332">
        <v>456</v>
      </c>
      <c r="H39" s="333">
        <v>493</v>
      </c>
      <c r="I39" s="334"/>
      <c r="J39" s="296"/>
      <c r="K39" s="296"/>
      <c r="L39" s="337"/>
      <c r="M39" s="334"/>
      <c r="N39" s="332"/>
      <c r="O39" s="332"/>
      <c r="P39" s="333"/>
    </row>
    <row r="40" spans="1:16" ht="18.75" customHeight="1">
      <c r="A40" s="351">
        <v>29</v>
      </c>
      <c r="B40" s="352">
        <f>SUM(C40:D40)</f>
        <v>1317</v>
      </c>
      <c r="C40" s="352">
        <v>675</v>
      </c>
      <c r="D40" s="353">
        <v>642</v>
      </c>
      <c r="E40" s="354">
        <v>59</v>
      </c>
      <c r="F40" s="352">
        <f>SUM(G40:H40)</f>
        <v>978</v>
      </c>
      <c r="G40" s="352">
        <v>532</v>
      </c>
      <c r="H40" s="353">
        <v>446</v>
      </c>
      <c r="I40" s="355"/>
      <c r="J40" s="297"/>
      <c r="K40" s="297"/>
      <c r="L40" s="356"/>
      <c r="M40" s="355"/>
      <c r="N40" s="352"/>
      <c r="O40" s="352"/>
      <c r="P40" s="353"/>
    </row>
    <row r="41" spans="1:13" s="323" customFormat="1" ht="18" customHeight="1">
      <c r="A41" s="323" t="s">
        <v>621</v>
      </c>
      <c r="E41" s="322"/>
      <c r="I41" s="322"/>
      <c r="M41" s="322"/>
    </row>
    <row r="42" spans="1:13" s="323" customFormat="1" ht="18" customHeight="1">
      <c r="A42" s="323" t="s">
        <v>622</v>
      </c>
      <c r="B42" s="357"/>
      <c r="E42" s="322"/>
      <c r="I42" s="322"/>
      <c r="M42" s="322"/>
    </row>
  </sheetData>
  <mergeCells count="2">
    <mergeCell ref="A1:H1"/>
    <mergeCell ref="I1:P1"/>
  </mergeCells>
  <printOptions/>
  <pageMargins left="0.75" right="0.75" top="0.78" bottom="0.79" header="0.512" footer="0.512"/>
  <pageSetup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selection activeCell="A1" sqref="A1:H1"/>
    </sheetView>
  </sheetViews>
  <sheetFormatPr defaultColWidth="8.00390625" defaultRowHeight="13.5"/>
  <cols>
    <col min="1" max="1" width="10.875" style="141" customWidth="1"/>
    <col min="2" max="4" width="10.875" style="85" customWidth="1"/>
    <col min="5" max="5" width="10.875" style="141" customWidth="1"/>
    <col min="6" max="8" width="10.875" style="85" customWidth="1"/>
    <col min="9" max="9" width="10.875" style="141" customWidth="1"/>
    <col min="10" max="12" width="10.875" style="85" customWidth="1"/>
    <col min="13" max="13" width="10.875" style="141" customWidth="1"/>
    <col min="14" max="16" width="10.875" style="85" customWidth="1"/>
    <col min="17" max="16384" width="8.00390625" style="85" customWidth="1"/>
  </cols>
  <sheetData>
    <row r="1" spans="1:16" s="86" customFormat="1" ht="21" customHeight="1">
      <c r="A1" s="383" t="s">
        <v>321</v>
      </c>
      <c r="B1" s="383"/>
      <c r="C1" s="383"/>
      <c r="D1" s="383"/>
      <c r="E1" s="383"/>
      <c r="F1" s="383"/>
      <c r="G1" s="383"/>
      <c r="H1" s="383"/>
      <c r="I1" s="451" t="s">
        <v>312</v>
      </c>
      <c r="J1" s="451"/>
      <c r="K1" s="451"/>
      <c r="L1" s="451"/>
      <c r="M1" s="451"/>
      <c r="N1" s="451"/>
      <c r="O1" s="451"/>
      <c r="P1" s="451"/>
    </row>
    <row r="2" spans="1:16" s="94" customFormat="1" ht="21" customHeight="1">
      <c r="A2" s="118"/>
      <c r="E2" s="118"/>
      <c r="I2" s="118"/>
      <c r="M2" s="118"/>
      <c r="P2" s="95" t="s">
        <v>336</v>
      </c>
    </row>
    <row r="3" spans="1:17" s="122" customFormat="1" ht="16.5" customHeight="1">
      <c r="A3" s="89" t="s">
        <v>296</v>
      </c>
      <c r="B3" s="90" t="s">
        <v>297</v>
      </c>
      <c r="C3" s="90" t="s">
        <v>298</v>
      </c>
      <c r="D3" s="91" t="s">
        <v>299</v>
      </c>
      <c r="E3" s="119" t="s">
        <v>296</v>
      </c>
      <c r="F3" s="90" t="s">
        <v>297</v>
      </c>
      <c r="G3" s="90" t="s">
        <v>298</v>
      </c>
      <c r="H3" s="91" t="s">
        <v>299</v>
      </c>
      <c r="I3" s="89" t="s">
        <v>296</v>
      </c>
      <c r="J3" s="90" t="s">
        <v>297</v>
      </c>
      <c r="K3" s="90" t="s">
        <v>298</v>
      </c>
      <c r="L3" s="120" t="s">
        <v>299</v>
      </c>
      <c r="M3" s="89" t="s">
        <v>296</v>
      </c>
      <c r="N3" s="90" t="s">
        <v>297</v>
      </c>
      <c r="O3" s="90" t="s">
        <v>298</v>
      </c>
      <c r="P3" s="91" t="s">
        <v>299</v>
      </c>
      <c r="Q3" s="121"/>
    </row>
    <row r="4" spans="1:16" ht="16.5" customHeight="1">
      <c r="A4" s="115" t="s">
        <v>297</v>
      </c>
      <c r="B4" s="109">
        <f>SUM(B5,B11,B17,B23,B29,B35,B41,F5,F11,F17,F23,F29,F35,F41,J5,J11,J17,J23,J29,J35,J41,J42)</f>
        <v>94128</v>
      </c>
      <c r="C4" s="109">
        <f>SUM(C5,C11,C17,C23,C29,C35,C41,G5,G11,G17,G23,G29,G35,G41,K5,K11,K17,K23,K29,K35,K41,K42)</f>
        <v>46470</v>
      </c>
      <c r="D4" s="109">
        <f>SUM(D5,D11,D17,D23,D29,D35,D41,H5,H11,H17,H23,H29,H35,H41,L5,L11,L17,L23,L29,L35,L41,L42)</f>
        <v>47658</v>
      </c>
      <c r="E4" s="123"/>
      <c r="F4" s="98"/>
      <c r="G4" s="98"/>
      <c r="H4" s="99"/>
      <c r="I4" s="124"/>
      <c r="J4" s="98"/>
      <c r="K4" s="98"/>
      <c r="L4" s="125"/>
      <c r="M4" s="124"/>
      <c r="N4" s="98"/>
      <c r="O4" s="98"/>
      <c r="P4" s="99"/>
    </row>
    <row r="5" spans="1:16" ht="16.5" customHeight="1">
      <c r="A5" s="126" t="s">
        <v>300</v>
      </c>
      <c r="B5" s="98">
        <f>SUM(B6:B10)</f>
        <v>4646</v>
      </c>
      <c r="C5" s="98">
        <f>SUM(C6:C10)</f>
        <v>2358</v>
      </c>
      <c r="D5" s="99">
        <f>SUM(D6:D10)</f>
        <v>2288</v>
      </c>
      <c r="E5" s="127" t="s">
        <v>286</v>
      </c>
      <c r="F5" s="98">
        <f>SUM(F6:F10)</f>
        <v>5837</v>
      </c>
      <c r="G5" s="98">
        <f>SUM(G6:G10)</f>
        <v>3003</v>
      </c>
      <c r="H5" s="99">
        <f>SUM(H6:H10)</f>
        <v>2834</v>
      </c>
      <c r="I5" s="128" t="s">
        <v>292</v>
      </c>
      <c r="J5" s="98">
        <f>SUM(J6:J10)</f>
        <v>4821</v>
      </c>
      <c r="K5" s="98">
        <f>SUM(K6:K10)</f>
        <v>2146</v>
      </c>
      <c r="L5" s="125">
        <f>SUM(L6:L10)</f>
        <v>2675</v>
      </c>
      <c r="M5" s="128" t="s">
        <v>301</v>
      </c>
      <c r="N5" s="98">
        <f>B5</f>
        <v>4646</v>
      </c>
      <c r="O5" s="98">
        <f>C5</f>
        <v>2358</v>
      </c>
      <c r="P5" s="99">
        <f>D5</f>
        <v>2288</v>
      </c>
    </row>
    <row r="6" spans="1:16" ht="16.5" customHeight="1">
      <c r="A6" s="129">
        <v>0</v>
      </c>
      <c r="B6" s="98">
        <f>SUM(C6:D6)</f>
        <v>920</v>
      </c>
      <c r="C6" s="98">
        <v>469</v>
      </c>
      <c r="D6" s="99">
        <v>451</v>
      </c>
      <c r="E6" s="123">
        <v>35</v>
      </c>
      <c r="F6" s="98">
        <f>SUM(G6:H6)</f>
        <v>1181</v>
      </c>
      <c r="G6" s="98">
        <v>624</v>
      </c>
      <c r="H6" s="99">
        <v>557</v>
      </c>
      <c r="I6" s="124">
        <v>70</v>
      </c>
      <c r="J6" s="98">
        <f>SUM(K6:L6)</f>
        <v>987</v>
      </c>
      <c r="K6" s="98">
        <v>442</v>
      </c>
      <c r="L6" s="125">
        <v>545</v>
      </c>
      <c r="M6" s="124" t="s">
        <v>281</v>
      </c>
      <c r="N6" s="98">
        <f>B11</f>
        <v>4864</v>
      </c>
      <c r="O6" s="98">
        <f>C11</f>
        <v>2516</v>
      </c>
      <c r="P6" s="99">
        <f>D11</f>
        <v>2348</v>
      </c>
    </row>
    <row r="7" spans="1:16" ht="16.5" customHeight="1">
      <c r="A7" s="129">
        <v>1</v>
      </c>
      <c r="B7" s="98">
        <f>SUM(C7:D7)</f>
        <v>907</v>
      </c>
      <c r="C7" s="98">
        <v>479</v>
      </c>
      <c r="D7" s="99">
        <v>428</v>
      </c>
      <c r="E7" s="123">
        <v>36</v>
      </c>
      <c r="F7" s="98">
        <f>SUM(G7:H7)</f>
        <v>1161</v>
      </c>
      <c r="G7" s="98">
        <v>574</v>
      </c>
      <c r="H7" s="99">
        <v>587</v>
      </c>
      <c r="I7" s="124">
        <v>71</v>
      </c>
      <c r="J7" s="98">
        <f>SUM(K7:L7)</f>
        <v>1023</v>
      </c>
      <c r="K7" s="98">
        <v>427</v>
      </c>
      <c r="L7" s="125">
        <v>596</v>
      </c>
      <c r="M7" s="124" t="s">
        <v>282</v>
      </c>
      <c r="N7" s="98">
        <f>B17</f>
        <v>5456</v>
      </c>
      <c r="O7" s="98">
        <f>C17</f>
        <v>2786</v>
      </c>
      <c r="P7" s="99">
        <f>D17</f>
        <v>2670</v>
      </c>
    </row>
    <row r="8" spans="1:16" ht="16.5" customHeight="1">
      <c r="A8" s="129">
        <v>2</v>
      </c>
      <c r="B8" s="98">
        <f>SUM(C8:D8)</f>
        <v>926</v>
      </c>
      <c r="C8" s="98">
        <v>482</v>
      </c>
      <c r="D8" s="99">
        <v>444</v>
      </c>
      <c r="E8" s="123">
        <v>37</v>
      </c>
      <c r="F8" s="98">
        <f>SUM(G8:H8)</f>
        <v>1210</v>
      </c>
      <c r="G8" s="98">
        <v>623</v>
      </c>
      <c r="H8" s="99">
        <v>587</v>
      </c>
      <c r="I8" s="124">
        <v>72</v>
      </c>
      <c r="J8" s="98">
        <f>SUM(K8:L8)</f>
        <v>981</v>
      </c>
      <c r="K8" s="98">
        <v>455</v>
      </c>
      <c r="L8" s="125">
        <v>526</v>
      </c>
      <c r="M8" s="124" t="s">
        <v>283</v>
      </c>
      <c r="N8" s="98">
        <f>B23</f>
        <v>5425</v>
      </c>
      <c r="O8" s="98">
        <f>C23</f>
        <v>2746</v>
      </c>
      <c r="P8" s="99">
        <f>D23</f>
        <v>2679</v>
      </c>
    </row>
    <row r="9" spans="1:16" ht="16.5" customHeight="1">
      <c r="A9" s="129">
        <v>3</v>
      </c>
      <c r="B9" s="98">
        <f>SUM(C9:D9)</f>
        <v>967</v>
      </c>
      <c r="C9" s="98">
        <v>476</v>
      </c>
      <c r="D9" s="99">
        <v>491</v>
      </c>
      <c r="E9" s="123">
        <v>38</v>
      </c>
      <c r="F9" s="98">
        <f>SUM(G9:H9)</f>
        <v>1152</v>
      </c>
      <c r="G9" s="98">
        <v>610</v>
      </c>
      <c r="H9" s="99">
        <v>542</v>
      </c>
      <c r="I9" s="124">
        <v>73</v>
      </c>
      <c r="J9" s="98">
        <f>SUM(K9:L9)</f>
        <v>933</v>
      </c>
      <c r="K9" s="98">
        <v>409</v>
      </c>
      <c r="L9" s="125">
        <v>524</v>
      </c>
      <c r="M9" s="124" t="s">
        <v>284</v>
      </c>
      <c r="N9" s="98">
        <f>B29</f>
        <v>5475</v>
      </c>
      <c r="O9" s="98">
        <f>C29</f>
        <v>2722</v>
      </c>
      <c r="P9" s="99">
        <f>D29</f>
        <v>2753</v>
      </c>
    </row>
    <row r="10" spans="1:16" ht="16.5" customHeight="1">
      <c r="A10" s="129">
        <v>4</v>
      </c>
      <c r="B10" s="98">
        <f>SUM(C10:D10)</f>
        <v>926</v>
      </c>
      <c r="C10" s="98">
        <v>452</v>
      </c>
      <c r="D10" s="99">
        <v>474</v>
      </c>
      <c r="E10" s="123">
        <v>39</v>
      </c>
      <c r="F10" s="98">
        <f>SUM(G10:H10)</f>
        <v>1133</v>
      </c>
      <c r="G10" s="98">
        <v>572</v>
      </c>
      <c r="H10" s="99">
        <v>561</v>
      </c>
      <c r="I10" s="124">
        <v>74</v>
      </c>
      <c r="J10" s="98">
        <f>SUM(K10:L10)</f>
        <v>897</v>
      </c>
      <c r="K10" s="98">
        <v>413</v>
      </c>
      <c r="L10" s="125">
        <v>484</v>
      </c>
      <c r="M10" s="124" t="s">
        <v>285</v>
      </c>
      <c r="N10" s="98">
        <f>B35</f>
        <v>7013</v>
      </c>
      <c r="O10" s="98">
        <f>C35</f>
        <v>3536</v>
      </c>
      <c r="P10" s="99">
        <f>D35</f>
        <v>3477</v>
      </c>
    </row>
    <row r="11" spans="1:16" ht="16.5" customHeight="1">
      <c r="A11" s="126" t="s">
        <v>281</v>
      </c>
      <c r="B11" s="98">
        <f>SUM(B12:B16)</f>
        <v>4864</v>
      </c>
      <c r="C11" s="98">
        <f>SUM(C12:C16)</f>
        <v>2516</v>
      </c>
      <c r="D11" s="99">
        <f>SUM(D12:D16)</f>
        <v>2348</v>
      </c>
      <c r="E11" s="127" t="s">
        <v>287</v>
      </c>
      <c r="F11" s="98">
        <f>SUM(F12:F16)</f>
        <v>6107</v>
      </c>
      <c r="G11" s="98">
        <f>SUM(G12:G16)</f>
        <v>3182</v>
      </c>
      <c r="H11" s="99">
        <f>SUM(H12:H16)</f>
        <v>2925</v>
      </c>
      <c r="I11" s="128" t="s">
        <v>293</v>
      </c>
      <c r="J11" s="98">
        <f>SUM(J12:J16)</f>
        <v>3489</v>
      </c>
      <c r="K11" s="98">
        <f>SUM(K12:K16)</f>
        <v>1383</v>
      </c>
      <c r="L11" s="125">
        <f>SUM(L12:L16)</f>
        <v>2106</v>
      </c>
      <c r="M11" s="128" t="s">
        <v>302</v>
      </c>
      <c r="N11" s="98">
        <f>B41</f>
        <v>6214</v>
      </c>
      <c r="O11" s="98">
        <f>C41</f>
        <v>3209</v>
      </c>
      <c r="P11" s="99">
        <f>D41</f>
        <v>3005</v>
      </c>
    </row>
    <row r="12" spans="1:16" ht="16.5" customHeight="1">
      <c r="A12" s="129">
        <v>5</v>
      </c>
      <c r="B12" s="98">
        <f>SUM(C12:D12)</f>
        <v>940</v>
      </c>
      <c r="C12" s="98">
        <v>473</v>
      </c>
      <c r="D12" s="99">
        <v>467</v>
      </c>
      <c r="E12" s="123">
        <v>40</v>
      </c>
      <c r="F12" s="98">
        <f>SUM(G12:H12)</f>
        <v>1159</v>
      </c>
      <c r="G12" s="98">
        <v>615</v>
      </c>
      <c r="H12" s="99">
        <v>544</v>
      </c>
      <c r="I12" s="124">
        <v>75</v>
      </c>
      <c r="J12" s="98">
        <f>SUM(K12:L12)</f>
        <v>902</v>
      </c>
      <c r="K12" s="98">
        <v>393</v>
      </c>
      <c r="L12" s="125">
        <v>509</v>
      </c>
      <c r="M12" s="124" t="s">
        <v>286</v>
      </c>
      <c r="N12" s="98">
        <f>F5</f>
        <v>5837</v>
      </c>
      <c r="O12" s="98">
        <f>G5</f>
        <v>3003</v>
      </c>
      <c r="P12" s="99">
        <f>H5</f>
        <v>2834</v>
      </c>
    </row>
    <row r="13" spans="1:16" ht="16.5" customHeight="1">
      <c r="A13" s="129">
        <v>6</v>
      </c>
      <c r="B13" s="98">
        <f>SUM(C13:D13)</f>
        <v>924</v>
      </c>
      <c r="C13" s="98">
        <v>468</v>
      </c>
      <c r="D13" s="99">
        <v>456</v>
      </c>
      <c r="E13" s="123">
        <v>41</v>
      </c>
      <c r="F13" s="98">
        <f>SUM(G13:H13)</f>
        <v>1240</v>
      </c>
      <c r="G13" s="98">
        <v>631</v>
      </c>
      <c r="H13" s="99">
        <v>609</v>
      </c>
      <c r="I13" s="124">
        <v>76</v>
      </c>
      <c r="J13" s="98">
        <f>SUM(K13:L13)</f>
        <v>743</v>
      </c>
      <c r="K13" s="98">
        <v>323</v>
      </c>
      <c r="L13" s="125">
        <v>420</v>
      </c>
      <c r="M13" s="124" t="s">
        <v>287</v>
      </c>
      <c r="N13" s="98">
        <f>F11</f>
        <v>6107</v>
      </c>
      <c r="O13" s="98">
        <f>G11</f>
        <v>3182</v>
      </c>
      <c r="P13" s="99">
        <f>H11</f>
        <v>2925</v>
      </c>
    </row>
    <row r="14" spans="1:16" ht="16.5" customHeight="1">
      <c r="A14" s="129">
        <v>7</v>
      </c>
      <c r="B14" s="98">
        <f>SUM(C14:D14)</f>
        <v>992</v>
      </c>
      <c r="C14" s="98">
        <v>530</v>
      </c>
      <c r="D14" s="99">
        <v>462</v>
      </c>
      <c r="E14" s="123">
        <v>42</v>
      </c>
      <c r="F14" s="98">
        <f>SUM(G14:H14)</f>
        <v>1188</v>
      </c>
      <c r="G14" s="98">
        <v>627</v>
      </c>
      <c r="H14" s="99">
        <v>561</v>
      </c>
      <c r="I14" s="124">
        <v>77</v>
      </c>
      <c r="J14" s="98">
        <f>SUM(K14:L14)</f>
        <v>692</v>
      </c>
      <c r="K14" s="98">
        <v>265</v>
      </c>
      <c r="L14" s="125">
        <v>427</v>
      </c>
      <c r="M14" s="124" t="s">
        <v>288</v>
      </c>
      <c r="N14" s="98">
        <f>F17</f>
        <v>7153</v>
      </c>
      <c r="O14" s="98">
        <f>G17</f>
        <v>3610</v>
      </c>
      <c r="P14" s="99">
        <f>H17</f>
        <v>3543</v>
      </c>
    </row>
    <row r="15" spans="1:16" ht="16.5" customHeight="1">
      <c r="A15" s="129">
        <v>8</v>
      </c>
      <c r="B15" s="98">
        <f>SUM(C15:D15)</f>
        <v>974</v>
      </c>
      <c r="C15" s="98">
        <v>520</v>
      </c>
      <c r="D15" s="99">
        <v>454</v>
      </c>
      <c r="E15" s="123">
        <v>43</v>
      </c>
      <c r="F15" s="98">
        <f>SUM(G15:H15)</f>
        <v>1201</v>
      </c>
      <c r="G15" s="98">
        <v>626</v>
      </c>
      <c r="H15" s="99">
        <v>575</v>
      </c>
      <c r="I15" s="124">
        <v>78</v>
      </c>
      <c r="J15" s="98">
        <f>SUM(K15:L15)</f>
        <v>611</v>
      </c>
      <c r="K15" s="98">
        <v>225</v>
      </c>
      <c r="L15" s="125">
        <v>386</v>
      </c>
      <c r="M15" s="124" t="s">
        <v>289</v>
      </c>
      <c r="N15" s="98">
        <f>F23</f>
        <v>7665</v>
      </c>
      <c r="O15" s="98">
        <f>G23</f>
        <v>3979</v>
      </c>
      <c r="P15" s="99">
        <f>H23</f>
        <v>3686</v>
      </c>
    </row>
    <row r="16" spans="1:16" ht="16.5" customHeight="1">
      <c r="A16" s="129">
        <v>9</v>
      </c>
      <c r="B16" s="98">
        <f>SUM(C16:D16)</f>
        <v>1034</v>
      </c>
      <c r="C16" s="98">
        <v>525</v>
      </c>
      <c r="D16" s="99">
        <v>509</v>
      </c>
      <c r="E16" s="123">
        <v>44</v>
      </c>
      <c r="F16" s="98">
        <f>SUM(G16:H16)</f>
        <v>1319</v>
      </c>
      <c r="G16" s="98">
        <v>683</v>
      </c>
      <c r="H16" s="99">
        <v>636</v>
      </c>
      <c r="I16" s="124">
        <v>79</v>
      </c>
      <c r="J16" s="98">
        <f>SUM(K16:L16)</f>
        <v>541</v>
      </c>
      <c r="K16" s="98">
        <v>177</v>
      </c>
      <c r="L16" s="125">
        <v>364</v>
      </c>
      <c r="M16" s="124" t="s">
        <v>290</v>
      </c>
      <c r="N16" s="98">
        <f>F29</f>
        <v>5818</v>
      </c>
      <c r="O16" s="98">
        <f>G29</f>
        <v>2982</v>
      </c>
      <c r="P16" s="99">
        <f>H29</f>
        <v>2836</v>
      </c>
    </row>
    <row r="17" spans="1:16" ht="16.5" customHeight="1">
      <c r="A17" s="126" t="s">
        <v>282</v>
      </c>
      <c r="B17" s="98">
        <f>SUM(B18:B22)</f>
        <v>5456</v>
      </c>
      <c r="C17" s="98">
        <f>SUM(C18:C22)</f>
        <v>2786</v>
      </c>
      <c r="D17" s="99">
        <f>SUM(D18:D22)</f>
        <v>2670</v>
      </c>
      <c r="E17" s="127" t="s">
        <v>288</v>
      </c>
      <c r="F17" s="98">
        <f>SUM(F18:F22)</f>
        <v>7153</v>
      </c>
      <c r="G17" s="98">
        <f>SUM(G18:G22)</f>
        <v>3610</v>
      </c>
      <c r="H17" s="99">
        <f>SUM(H18:H22)</f>
        <v>3543</v>
      </c>
      <c r="I17" s="128" t="s">
        <v>294</v>
      </c>
      <c r="J17" s="98">
        <f>SUM(J18:J22)</f>
        <v>2124</v>
      </c>
      <c r="K17" s="98">
        <f>SUM(K18:K22)</f>
        <v>758</v>
      </c>
      <c r="L17" s="125">
        <f>SUM(L18:L22)</f>
        <v>1366</v>
      </c>
      <c r="M17" s="128" t="s">
        <v>303</v>
      </c>
      <c r="N17" s="98">
        <f>F35</f>
        <v>5210</v>
      </c>
      <c r="O17" s="98">
        <f>G35</f>
        <v>2585</v>
      </c>
      <c r="P17" s="99">
        <f>H35</f>
        <v>2625</v>
      </c>
    </row>
    <row r="18" spans="1:16" ht="16.5" customHeight="1">
      <c r="A18" s="129">
        <v>10</v>
      </c>
      <c r="B18" s="98">
        <f>SUM(C18:D18)</f>
        <v>1007</v>
      </c>
      <c r="C18" s="98">
        <v>514</v>
      </c>
      <c r="D18" s="99">
        <v>493</v>
      </c>
      <c r="E18" s="123">
        <v>45</v>
      </c>
      <c r="F18" s="98">
        <f>SUM(G18:H18)</f>
        <v>1275</v>
      </c>
      <c r="G18" s="98">
        <v>629</v>
      </c>
      <c r="H18" s="99">
        <v>646</v>
      </c>
      <c r="I18" s="124">
        <v>80</v>
      </c>
      <c r="J18" s="98">
        <f>SUM(K18:L18)</f>
        <v>558</v>
      </c>
      <c r="K18" s="98">
        <v>208</v>
      </c>
      <c r="L18" s="125">
        <v>350</v>
      </c>
      <c r="M18" s="124" t="s">
        <v>291</v>
      </c>
      <c r="N18" s="98">
        <f>F41</f>
        <v>5150</v>
      </c>
      <c r="O18" s="98">
        <f>G41</f>
        <v>2448</v>
      </c>
      <c r="P18" s="99">
        <f>H41</f>
        <v>2702</v>
      </c>
    </row>
    <row r="19" spans="1:16" ht="16.5" customHeight="1">
      <c r="A19" s="129">
        <v>11</v>
      </c>
      <c r="B19" s="98">
        <f>SUM(C19:D19)</f>
        <v>1098</v>
      </c>
      <c r="C19" s="98">
        <v>577</v>
      </c>
      <c r="D19" s="99">
        <v>521</v>
      </c>
      <c r="E19" s="123">
        <v>46</v>
      </c>
      <c r="F19" s="98">
        <f>SUM(G19:H19)</f>
        <v>1288</v>
      </c>
      <c r="G19" s="98">
        <v>657</v>
      </c>
      <c r="H19" s="99">
        <v>631</v>
      </c>
      <c r="I19" s="124">
        <v>81</v>
      </c>
      <c r="J19" s="98">
        <f>SUM(K19:L19)</f>
        <v>425</v>
      </c>
      <c r="K19" s="98">
        <v>152</v>
      </c>
      <c r="L19" s="125">
        <v>273</v>
      </c>
      <c r="M19" s="124" t="s">
        <v>292</v>
      </c>
      <c r="N19" s="98">
        <f>J5</f>
        <v>4821</v>
      </c>
      <c r="O19" s="98">
        <f>K5</f>
        <v>2146</v>
      </c>
      <c r="P19" s="99">
        <f>L5</f>
        <v>2675</v>
      </c>
    </row>
    <row r="20" spans="1:16" ht="16.5" customHeight="1">
      <c r="A20" s="129">
        <v>12</v>
      </c>
      <c r="B20" s="98">
        <f>SUM(C20:D20)</f>
        <v>1064</v>
      </c>
      <c r="C20" s="98">
        <v>519</v>
      </c>
      <c r="D20" s="99">
        <v>545</v>
      </c>
      <c r="E20" s="123">
        <v>47</v>
      </c>
      <c r="F20" s="98">
        <f>SUM(G20:H20)</f>
        <v>1493</v>
      </c>
      <c r="G20" s="98">
        <v>736</v>
      </c>
      <c r="H20" s="99">
        <v>757</v>
      </c>
      <c r="I20" s="124">
        <v>82</v>
      </c>
      <c r="J20" s="98">
        <f>SUM(K20:L20)</f>
        <v>398</v>
      </c>
      <c r="K20" s="98">
        <v>146</v>
      </c>
      <c r="L20" s="125">
        <v>252</v>
      </c>
      <c r="M20" s="124" t="s">
        <v>293</v>
      </c>
      <c r="N20" s="98">
        <f>J11</f>
        <v>3489</v>
      </c>
      <c r="O20" s="98">
        <f>K11</f>
        <v>1383</v>
      </c>
      <c r="P20" s="99">
        <f>L11</f>
        <v>2106</v>
      </c>
    </row>
    <row r="21" spans="1:16" ht="16.5" customHeight="1">
      <c r="A21" s="129">
        <v>13</v>
      </c>
      <c r="B21" s="98">
        <f>SUM(C21:D21)</f>
        <v>1126</v>
      </c>
      <c r="C21" s="98">
        <v>598</v>
      </c>
      <c r="D21" s="99">
        <v>528</v>
      </c>
      <c r="E21" s="123">
        <v>48</v>
      </c>
      <c r="F21" s="98">
        <f>SUM(G21:H21)</f>
        <v>1456</v>
      </c>
      <c r="G21" s="98">
        <v>701</v>
      </c>
      <c r="H21" s="99">
        <v>755</v>
      </c>
      <c r="I21" s="124">
        <v>83</v>
      </c>
      <c r="J21" s="98">
        <f>SUM(K21:L21)</f>
        <v>383</v>
      </c>
      <c r="K21" s="98">
        <v>128</v>
      </c>
      <c r="L21" s="125">
        <v>255</v>
      </c>
      <c r="M21" s="124" t="s">
        <v>294</v>
      </c>
      <c r="N21" s="98">
        <f>J17</f>
        <v>2124</v>
      </c>
      <c r="O21" s="98">
        <f>K17</f>
        <v>758</v>
      </c>
      <c r="P21" s="99">
        <f>L17</f>
        <v>1366</v>
      </c>
    </row>
    <row r="22" spans="1:16" ht="16.5" customHeight="1">
      <c r="A22" s="129">
        <v>14</v>
      </c>
      <c r="B22" s="98">
        <f>SUM(C22:D22)</f>
        <v>1161</v>
      </c>
      <c r="C22" s="98">
        <v>578</v>
      </c>
      <c r="D22" s="99">
        <v>583</v>
      </c>
      <c r="E22" s="123">
        <v>49</v>
      </c>
      <c r="F22" s="98">
        <f>SUM(G22:H22)</f>
        <v>1641</v>
      </c>
      <c r="G22" s="98">
        <v>887</v>
      </c>
      <c r="H22" s="99">
        <v>754</v>
      </c>
      <c r="I22" s="124">
        <v>84</v>
      </c>
      <c r="J22" s="98">
        <f>SUM(K22:L22)</f>
        <v>360</v>
      </c>
      <c r="K22" s="98">
        <v>124</v>
      </c>
      <c r="L22" s="125">
        <v>236</v>
      </c>
      <c r="M22" s="124" t="s">
        <v>295</v>
      </c>
      <c r="N22" s="98">
        <f>SUM(J23,J29,J35,J41)</f>
        <v>1588</v>
      </c>
      <c r="O22" s="98">
        <f>SUM(K23,K29,K35,K41)</f>
        <v>480</v>
      </c>
      <c r="P22" s="99">
        <f>SUM(L23,L29,L35,L41)</f>
        <v>1108</v>
      </c>
    </row>
    <row r="23" spans="1:16" ht="16.5" customHeight="1">
      <c r="A23" s="126" t="s">
        <v>283</v>
      </c>
      <c r="B23" s="98">
        <f>SUM(B24:B28)</f>
        <v>5425</v>
      </c>
      <c r="C23" s="98">
        <f>SUM(C24:C28)</f>
        <v>2746</v>
      </c>
      <c r="D23" s="99">
        <f>SUM(D24:D28)</f>
        <v>2679</v>
      </c>
      <c r="E23" s="127" t="s">
        <v>289</v>
      </c>
      <c r="F23" s="98">
        <f>SUM(F24:F28)</f>
        <v>7665</v>
      </c>
      <c r="G23" s="98">
        <f>SUM(G24:G28)</f>
        <v>3979</v>
      </c>
      <c r="H23" s="99">
        <f>SUM(H24:H28)</f>
        <v>3686</v>
      </c>
      <c r="I23" s="128" t="s">
        <v>313</v>
      </c>
      <c r="J23" s="98">
        <f>SUM(J24:J28)</f>
        <v>1119</v>
      </c>
      <c r="K23" s="98">
        <f>SUM(K24:K28)</f>
        <v>357</v>
      </c>
      <c r="L23" s="125">
        <f>SUM(L24:L28)</f>
        <v>762</v>
      </c>
      <c r="M23" s="134"/>
      <c r="N23" s="130"/>
      <c r="O23" s="130"/>
      <c r="P23" s="135"/>
    </row>
    <row r="24" spans="1:16" ht="16.5" customHeight="1">
      <c r="A24" s="129">
        <v>15</v>
      </c>
      <c r="B24" s="98">
        <f>SUM(C24:D24)</f>
        <v>1196</v>
      </c>
      <c r="C24" s="98">
        <v>601</v>
      </c>
      <c r="D24" s="99">
        <v>595</v>
      </c>
      <c r="E24" s="123">
        <v>50</v>
      </c>
      <c r="F24" s="98">
        <f>SUM(G24:H24)</f>
        <v>1637</v>
      </c>
      <c r="G24" s="98">
        <v>834</v>
      </c>
      <c r="H24" s="99">
        <v>803</v>
      </c>
      <c r="I24" s="128">
        <v>85</v>
      </c>
      <c r="J24" s="98">
        <f>SUM(K24:L24)</f>
        <v>288</v>
      </c>
      <c r="K24" s="98">
        <v>103</v>
      </c>
      <c r="L24" s="125">
        <v>185</v>
      </c>
      <c r="M24" s="129"/>
      <c r="N24" s="142"/>
      <c r="O24" s="142"/>
      <c r="P24" s="143"/>
    </row>
    <row r="25" spans="1:16" ht="16.5" customHeight="1">
      <c r="A25" s="129">
        <v>16</v>
      </c>
      <c r="B25" s="98">
        <f>SUM(C25:D25)</f>
        <v>1196</v>
      </c>
      <c r="C25" s="98">
        <v>632</v>
      </c>
      <c r="D25" s="99">
        <v>564</v>
      </c>
      <c r="E25" s="123">
        <v>51</v>
      </c>
      <c r="F25" s="98">
        <f>SUM(G25:H25)</f>
        <v>1715</v>
      </c>
      <c r="G25" s="98">
        <v>922</v>
      </c>
      <c r="H25" s="99">
        <v>793</v>
      </c>
      <c r="I25" s="124">
        <v>86</v>
      </c>
      <c r="J25" s="98">
        <f>SUM(K25:L25)</f>
        <v>262</v>
      </c>
      <c r="K25" s="98">
        <v>85</v>
      </c>
      <c r="L25" s="125">
        <v>177</v>
      </c>
      <c r="M25" s="128" t="s">
        <v>304</v>
      </c>
      <c r="N25" s="98">
        <f>SUM(N5:N7)</f>
        <v>14966</v>
      </c>
      <c r="O25" s="98">
        <f>SUM(O5:O7)</f>
        <v>7660</v>
      </c>
      <c r="P25" s="99">
        <f>SUM(P5:P7)</f>
        <v>7306</v>
      </c>
    </row>
    <row r="26" spans="1:18" ht="16.5" customHeight="1">
      <c r="A26" s="129">
        <v>17</v>
      </c>
      <c r="B26" s="98">
        <f>SUM(C26:D26)</f>
        <v>1156</v>
      </c>
      <c r="C26" s="98">
        <v>554</v>
      </c>
      <c r="D26" s="99">
        <v>602</v>
      </c>
      <c r="E26" s="123">
        <v>52</v>
      </c>
      <c r="F26" s="98">
        <f>SUM(G26:H26)</f>
        <v>1676</v>
      </c>
      <c r="G26" s="98">
        <v>861</v>
      </c>
      <c r="H26" s="99">
        <v>815</v>
      </c>
      <c r="I26" s="128">
        <v>87</v>
      </c>
      <c r="J26" s="98">
        <f>SUM(K26:L26)</f>
        <v>236</v>
      </c>
      <c r="K26" s="98">
        <v>66</v>
      </c>
      <c r="L26" s="125">
        <v>170</v>
      </c>
      <c r="M26" s="128"/>
      <c r="N26" s="131" t="str">
        <f>"("&amp;ROUND(N25/$B$4%,1)&amp;")"</f>
        <v>(15.9)</v>
      </c>
      <c r="O26" s="131" t="str">
        <f>"("&amp;ROUND(O25/$C$4%,1)&amp;")"</f>
        <v>(16.5)</v>
      </c>
      <c r="P26" s="132" t="str">
        <f>"("&amp;ROUND(P25/$D$4%,1)&amp;")"</f>
        <v>(15.3)</v>
      </c>
      <c r="R26" s="133"/>
    </row>
    <row r="27" spans="1:16" ht="16.5" customHeight="1">
      <c r="A27" s="129">
        <v>18</v>
      </c>
      <c r="B27" s="98">
        <f>SUM(C27:D27)</f>
        <v>982</v>
      </c>
      <c r="C27" s="98">
        <v>495</v>
      </c>
      <c r="D27" s="99">
        <v>487</v>
      </c>
      <c r="E27" s="123">
        <v>53</v>
      </c>
      <c r="F27" s="98">
        <f>SUM(G27:H27)</f>
        <v>1667</v>
      </c>
      <c r="G27" s="98">
        <v>892</v>
      </c>
      <c r="H27" s="99">
        <v>775</v>
      </c>
      <c r="I27" s="124">
        <v>88</v>
      </c>
      <c r="J27" s="98">
        <f>SUM(K27:L27)</f>
        <v>174</v>
      </c>
      <c r="K27" s="98">
        <v>53</v>
      </c>
      <c r="L27" s="125">
        <v>121</v>
      </c>
      <c r="M27" s="128" t="s">
        <v>305</v>
      </c>
      <c r="N27" s="98">
        <f>SUM(N8:N17)</f>
        <v>61917</v>
      </c>
      <c r="O27" s="98">
        <f>SUM(O8:O17)</f>
        <v>31554</v>
      </c>
      <c r="P27" s="99">
        <f>SUM(P8:P17)</f>
        <v>30363</v>
      </c>
    </row>
    <row r="28" spans="1:16" ht="16.5" customHeight="1">
      <c r="A28" s="129">
        <v>19</v>
      </c>
      <c r="B28" s="98">
        <f>SUM(C28:D28)</f>
        <v>895</v>
      </c>
      <c r="C28" s="98">
        <v>464</v>
      </c>
      <c r="D28" s="99">
        <v>431</v>
      </c>
      <c r="E28" s="123">
        <v>54</v>
      </c>
      <c r="F28" s="98">
        <f>SUM(G28:H28)</f>
        <v>970</v>
      </c>
      <c r="G28" s="98">
        <v>470</v>
      </c>
      <c r="H28" s="99">
        <v>500</v>
      </c>
      <c r="I28" s="128">
        <v>89</v>
      </c>
      <c r="J28" s="98">
        <f>SUM(K28:L28)</f>
        <v>159</v>
      </c>
      <c r="K28" s="98">
        <v>50</v>
      </c>
      <c r="L28" s="125">
        <v>109</v>
      </c>
      <c r="M28" s="128"/>
      <c r="N28" s="131" t="str">
        <f>"("&amp;ROUND(N27/$B$4%,1)&amp;")"</f>
        <v>(65.8)</v>
      </c>
      <c r="O28" s="131" t="str">
        <f>"("&amp;ROUND(O27/$C$4%,1)&amp;")"</f>
        <v>(67.9)</v>
      </c>
      <c r="P28" s="132" t="str">
        <f>"("&amp;ROUND(P27/$D$4%,1)&amp;")"</f>
        <v>(63.7)</v>
      </c>
    </row>
    <row r="29" spans="1:19" ht="16.5" customHeight="1">
      <c r="A29" s="126" t="s">
        <v>284</v>
      </c>
      <c r="B29" s="98">
        <f>SUM(B30:B34)</f>
        <v>5475</v>
      </c>
      <c r="C29" s="98">
        <f>SUM(C30:C34)</f>
        <v>2722</v>
      </c>
      <c r="D29" s="99">
        <f>SUM(D30:D34)</f>
        <v>2753</v>
      </c>
      <c r="E29" s="127" t="s">
        <v>290</v>
      </c>
      <c r="F29" s="98">
        <f>SUM(F30:F34)</f>
        <v>5818</v>
      </c>
      <c r="G29" s="98">
        <f>SUM(G30:G34)</f>
        <v>2982</v>
      </c>
      <c r="H29" s="99">
        <f>SUM(H30:H34)</f>
        <v>2836</v>
      </c>
      <c r="I29" s="126" t="s">
        <v>314</v>
      </c>
      <c r="J29" s="98">
        <f>SUM(J30:J34)</f>
        <v>379</v>
      </c>
      <c r="K29" s="144">
        <f>SUM(K30:K34)</f>
        <v>101</v>
      </c>
      <c r="L29" s="145">
        <f>SUM(L30:L34)</f>
        <v>278</v>
      </c>
      <c r="M29" s="128" t="s">
        <v>306</v>
      </c>
      <c r="N29" s="98">
        <f>SUM(N18:N22)</f>
        <v>17172</v>
      </c>
      <c r="O29" s="98">
        <f>SUM(O18:O22)</f>
        <v>7215</v>
      </c>
      <c r="P29" s="99">
        <f>SUM(P18:P22)</f>
        <v>9957</v>
      </c>
      <c r="S29" s="200"/>
    </row>
    <row r="30" spans="1:17" ht="16.5" customHeight="1">
      <c r="A30" s="129">
        <v>20</v>
      </c>
      <c r="B30" s="98">
        <f>SUM(C30:D30)</f>
        <v>962</v>
      </c>
      <c r="C30" s="98">
        <v>476</v>
      </c>
      <c r="D30" s="99">
        <v>486</v>
      </c>
      <c r="E30" s="123">
        <v>55</v>
      </c>
      <c r="F30" s="98">
        <f>SUM(G30:H30)</f>
        <v>994</v>
      </c>
      <c r="G30" s="98">
        <v>539</v>
      </c>
      <c r="H30" s="99">
        <v>455</v>
      </c>
      <c r="I30" s="129">
        <v>90</v>
      </c>
      <c r="J30" s="98">
        <f>SUM(K30:L30)</f>
        <v>121</v>
      </c>
      <c r="K30" s="144">
        <v>37</v>
      </c>
      <c r="L30" s="145">
        <v>84</v>
      </c>
      <c r="M30" s="124"/>
      <c r="N30" s="146" t="s">
        <v>442</v>
      </c>
      <c r="O30" s="131" t="str">
        <f>"("&amp;ROUND(O29/$C$4%,1)&amp;")"</f>
        <v>(15.5)</v>
      </c>
      <c r="P30" s="132" t="str">
        <f>"("&amp;ROUND(P29/$D$4%,1)&amp;")"</f>
        <v>(20.9)</v>
      </c>
      <c r="Q30" s="147"/>
    </row>
    <row r="31" spans="1:16" ht="16.5" customHeight="1">
      <c r="A31" s="129">
        <v>21</v>
      </c>
      <c r="B31" s="98">
        <f>SUM(C31:D31)</f>
        <v>978</v>
      </c>
      <c r="C31" s="98">
        <v>490</v>
      </c>
      <c r="D31" s="99">
        <v>488</v>
      </c>
      <c r="E31" s="123">
        <v>56</v>
      </c>
      <c r="F31" s="98">
        <f>SUM(G31:H31)</f>
        <v>1286</v>
      </c>
      <c r="G31" s="98">
        <v>647</v>
      </c>
      <c r="H31" s="99">
        <v>639</v>
      </c>
      <c r="I31" s="129">
        <v>91</v>
      </c>
      <c r="J31" s="98">
        <f>SUM(K31:L31)</f>
        <v>106</v>
      </c>
      <c r="K31" s="144">
        <v>27</v>
      </c>
      <c r="L31" s="145">
        <v>79</v>
      </c>
      <c r="M31" s="129"/>
      <c r="N31" s="142"/>
      <c r="O31" s="142"/>
      <c r="P31" s="143"/>
    </row>
    <row r="32" spans="1:16" ht="16.5" customHeight="1">
      <c r="A32" s="129">
        <v>22</v>
      </c>
      <c r="B32" s="98">
        <f>SUM(C32:D32)</f>
        <v>1108</v>
      </c>
      <c r="C32" s="98">
        <v>534</v>
      </c>
      <c r="D32" s="99">
        <v>574</v>
      </c>
      <c r="E32" s="123">
        <v>57</v>
      </c>
      <c r="F32" s="98">
        <f>SUM(G32:H32)</f>
        <v>1203</v>
      </c>
      <c r="G32" s="98">
        <v>607</v>
      </c>
      <c r="H32" s="99">
        <v>596</v>
      </c>
      <c r="I32" s="129">
        <v>92</v>
      </c>
      <c r="J32" s="98">
        <f>SUM(K32:L32)</f>
        <v>74</v>
      </c>
      <c r="K32" s="144">
        <v>20</v>
      </c>
      <c r="L32" s="145">
        <v>54</v>
      </c>
      <c r="M32" s="126" t="s">
        <v>315</v>
      </c>
      <c r="N32" s="98">
        <f>SUM(N18:N19)</f>
        <v>9971</v>
      </c>
      <c r="O32" s="98">
        <f>SUM(O18:O19)</f>
        <v>4594</v>
      </c>
      <c r="P32" s="99">
        <f>SUM(P18:P19)</f>
        <v>5377</v>
      </c>
    </row>
    <row r="33" spans="1:16" ht="16.5" customHeight="1">
      <c r="A33" s="129">
        <v>23</v>
      </c>
      <c r="B33" s="98">
        <f>SUM(C33:D33)</f>
        <v>1167</v>
      </c>
      <c r="C33" s="98">
        <v>577</v>
      </c>
      <c r="D33" s="99">
        <v>590</v>
      </c>
      <c r="E33" s="123">
        <v>58</v>
      </c>
      <c r="F33" s="98">
        <f>SUM(G33:H33)</f>
        <v>1198</v>
      </c>
      <c r="G33" s="98">
        <v>601</v>
      </c>
      <c r="H33" s="99">
        <v>597</v>
      </c>
      <c r="I33" s="129">
        <v>93</v>
      </c>
      <c r="J33" s="98">
        <f>SUM(K33:L33)</f>
        <v>50</v>
      </c>
      <c r="K33" s="144">
        <v>12</v>
      </c>
      <c r="L33" s="145">
        <v>38</v>
      </c>
      <c r="M33" s="148" t="s">
        <v>316</v>
      </c>
      <c r="N33" s="98">
        <f>SUM(N20:N22)</f>
        <v>7201</v>
      </c>
      <c r="O33" s="98">
        <f>SUM(O20:O22)</f>
        <v>2621</v>
      </c>
      <c r="P33" s="99">
        <f>SUM(P20:P22)</f>
        <v>4580</v>
      </c>
    </row>
    <row r="34" spans="1:16" ht="16.5" customHeight="1">
      <c r="A34" s="129">
        <v>24</v>
      </c>
      <c r="B34" s="98">
        <f>SUM(C34:D34)</f>
        <v>1260</v>
      </c>
      <c r="C34" s="98">
        <v>645</v>
      </c>
      <c r="D34" s="99">
        <v>615</v>
      </c>
      <c r="E34" s="123">
        <v>59</v>
      </c>
      <c r="F34" s="98">
        <f>SUM(G34:H34)</f>
        <v>1137</v>
      </c>
      <c r="G34" s="98">
        <v>588</v>
      </c>
      <c r="H34" s="99">
        <v>549</v>
      </c>
      <c r="I34" s="129">
        <v>94</v>
      </c>
      <c r="J34" s="98">
        <f>SUM(K34:L34)</f>
        <v>28</v>
      </c>
      <c r="K34" s="144">
        <v>5</v>
      </c>
      <c r="L34" s="145">
        <v>23</v>
      </c>
      <c r="M34" s="134"/>
      <c r="N34" s="130"/>
      <c r="O34" s="130"/>
      <c r="P34" s="135"/>
    </row>
    <row r="35" spans="1:16" ht="16.5" customHeight="1">
      <c r="A35" s="126" t="s">
        <v>285</v>
      </c>
      <c r="B35" s="98">
        <f>SUM(B36:B40)</f>
        <v>7013</v>
      </c>
      <c r="C35" s="98">
        <f>SUM(C36:C40)</f>
        <v>3536</v>
      </c>
      <c r="D35" s="99">
        <f>SUM(D36:D40)</f>
        <v>3477</v>
      </c>
      <c r="E35" s="127" t="s">
        <v>307</v>
      </c>
      <c r="F35" s="98">
        <f>SUM(F36:F40)</f>
        <v>5210</v>
      </c>
      <c r="G35" s="98">
        <f>SUM(G36:G40)</f>
        <v>2585</v>
      </c>
      <c r="H35" s="99">
        <f>SUM(H36:H40)</f>
        <v>2625</v>
      </c>
      <c r="I35" s="126" t="s">
        <v>317</v>
      </c>
      <c r="J35" s="98">
        <f>SUM(J36:J40)</f>
        <v>84</v>
      </c>
      <c r="K35" s="144">
        <f>SUM(K36:K40)</f>
        <v>20</v>
      </c>
      <c r="L35" s="145">
        <f>SUM(L36:L40)</f>
        <v>64</v>
      </c>
      <c r="M35" s="129"/>
      <c r="N35" s="142"/>
      <c r="O35" s="142"/>
      <c r="P35" s="143"/>
    </row>
    <row r="36" spans="1:16" ht="16.5" customHeight="1">
      <c r="A36" s="129">
        <v>25</v>
      </c>
      <c r="B36" s="98">
        <f>SUM(C36:D36)</f>
        <v>1317</v>
      </c>
      <c r="C36" s="98">
        <v>665</v>
      </c>
      <c r="D36" s="99">
        <v>652</v>
      </c>
      <c r="E36" s="123">
        <v>60</v>
      </c>
      <c r="F36" s="98">
        <f>SUM(G36:H36)</f>
        <v>1094</v>
      </c>
      <c r="G36" s="98">
        <v>563</v>
      </c>
      <c r="H36" s="99">
        <v>531</v>
      </c>
      <c r="I36" s="129">
        <v>95</v>
      </c>
      <c r="J36" s="98">
        <f aca="true" t="shared" si="0" ref="J36:J42">SUM(K36:L36)</f>
        <v>31</v>
      </c>
      <c r="K36" s="144">
        <v>9</v>
      </c>
      <c r="L36" s="145">
        <v>22</v>
      </c>
      <c r="M36" s="136" t="s">
        <v>308</v>
      </c>
      <c r="N36" s="116">
        <v>41.4</v>
      </c>
      <c r="O36" s="116">
        <v>40.1</v>
      </c>
      <c r="P36" s="117">
        <v>42.6</v>
      </c>
    </row>
    <row r="37" spans="1:16" ht="16.5" customHeight="1">
      <c r="A37" s="129">
        <v>26</v>
      </c>
      <c r="B37" s="98">
        <f>SUM(C37:D37)</f>
        <v>1388</v>
      </c>
      <c r="C37" s="98">
        <v>699</v>
      </c>
      <c r="D37" s="99">
        <v>689</v>
      </c>
      <c r="E37" s="123">
        <v>61</v>
      </c>
      <c r="F37" s="98">
        <f>SUM(G37:H37)</f>
        <v>932</v>
      </c>
      <c r="G37" s="98">
        <v>459</v>
      </c>
      <c r="H37" s="99">
        <v>473</v>
      </c>
      <c r="I37" s="129">
        <v>96</v>
      </c>
      <c r="J37" s="98">
        <f t="shared" si="0"/>
        <v>17</v>
      </c>
      <c r="K37" s="144">
        <v>3</v>
      </c>
      <c r="L37" s="145">
        <v>14</v>
      </c>
      <c r="M37" s="136" t="s">
        <v>309</v>
      </c>
      <c r="N37" s="98"/>
      <c r="O37" s="116">
        <v>97.5</v>
      </c>
      <c r="P37" s="117">
        <v>100</v>
      </c>
    </row>
    <row r="38" spans="1:16" ht="16.5" customHeight="1">
      <c r="A38" s="129">
        <v>27</v>
      </c>
      <c r="B38" s="98">
        <f>SUM(C38:D38)</f>
        <v>1558</v>
      </c>
      <c r="C38" s="98">
        <v>770</v>
      </c>
      <c r="D38" s="99">
        <v>788</v>
      </c>
      <c r="E38" s="123">
        <v>62</v>
      </c>
      <c r="F38" s="98">
        <f>SUM(G38:H38)</f>
        <v>1033</v>
      </c>
      <c r="G38" s="98">
        <v>492</v>
      </c>
      <c r="H38" s="99">
        <v>541</v>
      </c>
      <c r="I38" s="129">
        <v>97</v>
      </c>
      <c r="J38" s="98">
        <f t="shared" si="0"/>
        <v>16</v>
      </c>
      <c r="K38" s="144">
        <v>4</v>
      </c>
      <c r="L38" s="145">
        <v>12</v>
      </c>
      <c r="M38" s="129"/>
      <c r="N38" s="142"/>
      <c r="O38" s="142"/>
      <c r="P38" s="143"/>
    </row>
    <row r="39" spans="1:16" ht="16.5" customHeight="1">
      <c r="A39" s="129">
        <v>28</v>
      </c>
      <c r="B39" s="98">
        <f>SUM(C39:D39)</f>
        <v>1392</v>
      </c>
      <c r="C39" s="98">
        <v>704</v>
      </c>
      <c r="D39" s="99">
        <v>688</v>
      </c>
      <c r="E39" s="123">
        <v>63</v>
      </c>
      <c r="F39" s="98">
        <f>SUM(G39:H39)</f>
        <v>1061</v>
      </c>
      <c r="G39" s="98">
        <v>535</v>
      </c>
      <c r="H39" s="99">
        <v>526</v>
      </c>
      <c r="I39" s="129">
        <v>98</v>
      </c>
      <c r="J39" s="98">
        <f t="shared" si="0"/>
        <v>13</v>
      </c>
      <c r="K39" s="144">
        <v>2</v>
      </c>
      <c r="L39" s="145">
        <v>11</v>
      </c>
      <c r="M39" s="129"/>
      <c r="N39" s="142"/>
      <c r="O39" s="142"/>
      <c r="P39" s="143"/>
    </row>
    <row r="40" spans="1:16" ht="16.5" customHeight="1">
      <c r="A40" s="129">
        <v>29</v>
      </c>
      <c r="B40" s="98">
        <f>SUM(C40:D40)</f>
        <v>1358</v>
      </c>
      <c r="C40" s="98">
        <v>698</v>
      </c>
      <c r="D40" s="99">
        <v>660</v>
      </c>
      <c r="E40" s="123">
        <v>64</v>
      </c>
      <c r="F40" s="98">
        <f>SUM(G40:H40)</f>
        <v>1090</v>
      </c>
      <c r="G40" s="98">
        <v>536</v>
      </c>
      <c r="H40" s="99">
        <v>554</v>
      </c>
      <c r="I40" s="129">
        <v>99</v>
      </c>
      <c r="J40" s="98">
        <f t="shared" si="0"/>
        <v>7</v>
      </c>
      <c r="K40" s="144">
        <v>2</v>
      </c>
      <c r="L40" s="145">
        <v>5</v>
      </c>
      <c r="M40" s="129"/>
      <c r="N40" s="142"/>
      <c r="O40" s="142"/>
      <c r="P40" s="143"/>
    </row>
    <row r="41" spans="1:16" ht="16.5" customHeight="1">
      <c r="A41" s="128" t="s">
        <v>310</v>
      </c>
      <c r="B41" s="98">
        <f>SUM(B42:B46)</f>
        <v>6214</v>
      </c>
      <c r="C41" s="98">
        <f>SUM(C42:C46)</f>
        <v>3209</v>
      </c>
      <c r="D41" s="99">
        <f>SUM(D42:D46)</f>
        <v>3005</v>
      </c>
      <c r="E41" s="127" t="s">
        <v>291</v>
      </c>
      <c r="F41" s="98">
        <f>SUM(F42:F46)</f>
        <v>5150</v>
      </c>
      <c r="G41" s="98">
        <f>SUM(G42:G46)</f>
        <v>2448</v>
      </c>
      <c r="H41" s="99">
        <f>SUM(H42:H46)</f>
        <v>2702</v>
      </c>
      <c r="I41" s="126" t="s">
        <v>318</v>
      </c>
      <c r="J41" s="98">
        <f t="shared" si="0"/>
        <v>6</v>
      </c>
      <c r="K41" s="144">
        <v>2</v>
      </c>
      <c r="L41" s="145">
        <v>4</v>
      </c>
      <c r="M41" s="136"/>
      <c r="N41" s="98"/>
      <c r="O41" s="116"/>
      <c r="P41" s="117"/>
    </row>
    <row r="42" spans="1:16" ht="16.5" customHeight="1">
      <c r="A42" s="124">
        <v>30</v>
      </c>
      <c r="B42" s="98">
        <f>SUM(C42:D42)</f>
        <v>1309</v>
      </c>
      <c r="C42" s="98">
        <v>672</v>
      </c>
      <c r="D42" s="99">
        <v>637</v>
      </c>
      <c r="E42" s="123">
        <v>65</v>
      </c>
      <c r="F42" s="98">
        <f>SUM(G42:H42)</f>
        <v>1033</v>
      </c>
      <c r="G42" s="98">
        <v>506</v>
      </c>
      <c r="H42" s="99">
        <v>527</v>
      </c>
      <c r="I42" s="128" t="s">
        <v>311</v>
      </c>
      <c r="J42" s="98">
        <f t="shared" si="0"/>
        <v>73</v>
      </c>
      <c r="K42" s="144">
        <v>41</v>
      </c>
      <c r="L42" s="145">
        <v>32</v>
      </c>
      <c r="M42" s="136"/>
      <c r="N42" s="98"/>
      <c r="O42" s="116"/>
      <c r="P42" s="117"/>
    </row>
    <row r="43" spans="1:16" ht="16.5" customHeight="1">
      <c r="A43" s="124">
        <v>31</v>
      </c>
      <c r="B43" s="98">
        <f>SUM(C43:D43)</f>
        <v>1351</v>
      </c>
      <c r="C43" s="98">
        <v>719</v>
      </c>
      <c r="D43" s="99">
        <v>632</v>
      </c>
      <c r="E43" s="123">
        <v>66</v>
      </c>
      <c r="F43" s="98">
        <f>SUM(G43:H43)</f>
        <v>1045</v>
      </c>
      <c r="G43" s="98">
        <v>496</v>
      </c>
      <c r="H43" s="99">
        <v>549</v>
      </c>
      <c r="I43" s="128"/>
      <c r="J43" s="98"/>
      <c r="K43" s="98"/>
      <c r="L43" s="125"/>
      <c r="M43" s="136"/>
      <c r="N43" s="98"/>
      <c r="O43" s="116"/>
      <c r="P43" s="117"/>
    </row>
    <row r="44" spans="1:16" ht="16.5" customHeight="1">
      <c r="A44" s="124">
        <v>32</v>
      </c>
      <c r="B44" s="98">
        <f>SUM(C44:D44)</f>
        <v>1275</v>
      </c>
      <c r="C44" s="98">
        <v>659</v>
      </c>
      <c r="D44" s="99">
        <v>616</v>
      </c>
      <c r="E44" s="123">
        <v>67</v>
      </c>
      <c r="F44" s="98">
        <f>SUM(G44:H44)</f>
        <v>990</v>
      </c>
      <c r="G44" s="98">
        <v>455</v>
      </c>
      <c r="H44" s="99">
        <v>535</v>
      </c>
      <c r="I44" s="128"/>
      <c r="J44" s="98"/>
      <c r="K44" s="98"/>
      <c r="L44" s="125"/>
      <c r="M44" s="136"/>
      <c r="N44" s="98"/>
      <c r="O44" s="116"/>
      <c r="P44" s="117"/>
    </row>
    <row r="45" spans="1:16" ht="16.5" customHeight="1">
      <c r="A45" s="124">
        <v>33</v>
      </c>
      <c r="B45" s="98">
        <f>SUM(C45:D45)</f>
        <v>1296</v>
      </c>
      <c r="C45" s="98">
        <v>648</v>
      </c>
      <c r="D45" s="99">
        <v>648</v>
      </c>
      <c r="E45" s="123">
        <v>68</v>
      </c>
      <c r="F45" s="98">
        <f>SUM(G45:H45)</f>
        <v>1011</v>
      </c>
      <c r="G45" s="98">
        <v>492</v>
      </c>
      <c r="H45" s="99">
        <v>519</v>
      </c>
      <c r="I45" s="128"/>
      <c r="J45" s="98"/>
      <c r="K45" s="98"/>
      <c r="L45" s="125"/>
      <c r="M45" s="136"/>
      <c r="N45" s="98"/>
      <c r="O45" s="116"/>
      <c r="P45" s="117"/>
    </row>
    <row r="46" spans="1:16" ht="16.5" customHeight="1">
      <c r="A46" s="139">
        <v>34</v>
      </c>
      <c r="B46" s="100">
        <f>SUM(C46:D46)</f>
        <v>983</v>
      </c>
      <c r="C46" s="100">
        <v>511</v>
      </c>
      <c r="D46" s="101">
        <v>472</v>
      </c>
      <c r="E46" s="138">
        <v>69</v>
      </c>
      <c r="F46" s="100">
        <f>SUM(G46:H46)</f>
        <v>1071</v>
      </c>
      <c r="G46" s="100">
        <v>499</v>
      </c>
      <c r="H46" s="101">
        <v>572</v>
      </c>
      <c r="I46" s="137"/>
      <c r="J46" s="130"/>
      <c r="K46" s="130"/>
      <c r="L46" s="149"/>
      <c r="M46" s="137"/>
      <c r="N46" s="130"/>
      <c r="O46" s="130"/>
      <c r="P46" s="135"/>
    </row>
    <row r="47" spans="1:13" s="94" customFormat="1" ht="16.5" customHeight="1">
      <c r="A47" s="94" t="s">
        <v>319</v>
      </c>
      <c r="B47" s="140"/>
      <c r="E47" s="118"/>
      <c r="I47" s="118"/>
      <c r="M47" s="118"/>
    </row>
    <row r="48" spans="1:13" s="94" customFormat="1" ht="16.5" customHeight="1">
      <c r="A48" s="94" t="s">
        <v>320</v>
      </c>
      <c r="E48" s="118"/>
      <c r="I48" s="118"/>
      <c r="M48" s="118"/>
    </row>
  </sheetData>
  <mergeCells count="2">
    <mergeCell ref="A1:H1"/>
    <mergeCell ref="I1:P1"/>
  </mergeCells>
  <printOptions/>
  <pageMargins left="0.75" right="0.75" top="0.78" bottom="0.79" header="0.512" footer="0.512"/>
  <pageSetup horizontalDpi="600" verticalDpi="6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A1" sqref="A1:I1"/>
    </sheetView>
  </sheetViews>
  <sheetFormatPr defaultColWidth="9.00390625" defaultRowHeight="13.5"/>
  <cols>
    <col min="1" max="1" width="13.75390625" style="197" customWidth="1"/>
    <col min="2" max="6" width="10.00390625" style="1" customWidth="1"/>
    <col min="7" max="7" width="5.875" style="1" customWidth="1"/>
    <col min="8" max="10" width="5.50390625" style="1" customWidth="1"/>
    <col min="11" max="16384" width="9.00390625" style="1" customWidth="1"/>
  </cols>
  <sheetData>
    <row r="1" spans="1:9" s="10" customFormat="1" ht="21" customHeight="1">
      <c r="A1" s="456" t="s">
        <v>529</v>
      </c>
      <c r="B1" s="456"/>
      <c r="C1" s="456"/>
      <c r="D1" s="456"/>
      <c r="E1" s="456"/>
      <c r="F1" s="456"/>
      <c r="G1" s="456"/>
      <c r="H1" s="456"/>
      <c r="I1" s="456"/>
    </row>
    <row r="2" spans="1:10" s="3" customFormat="1" ht="18.75" customHeight="1">
      <c r="A2" s="197"/>
      <c r="H2" s="461" t="s">
        <v>443</v>
      </c>
      <c r="I2" s="461"/>
      <c r="J2" s="461"/>
    </row>
    <row r="3" spans="1:10" ht="12.75" customHeight="1">
      <c r="A3" s="454"/>
      <c r="B3" s="459" t="s">
        <v>447</v>
      </c>
      <c r="C3" s="459" t="s">
        <v>448</v>
      </c>
      <c r="D3" s="459" t="s">
        <v>449</v>
      </c>
      <c r="E3" s="459" t="s">
        <v>450</v>
      </c>
      <c r="F3" s="459" t="s">
        <v>493</v>
      </c>
      <c r="G3" s="457" t="s">
        <v>431</v>
      </c>
      <c r="H3" s="458"/>
      <c r="I3" s="452" t="s">
        <v>422</v>
      </c>
      <c r="J3" s="453"/>
    </row>
    <row r="4" spans="1:10" ht="12.75" customHeight="1">
      <c r="A4" s="455"/>
      <c r="B4" s="460"/>
      <c r="C4" s="460"/>
      <c r="D4" s="460"/>
      <c r="E4" s="460"/>
      <c r="F4" s="460"/>
      <c r="G4" s="8" t="s">
        <v>432</v>
      </c>
      <c r="H4" s="8" t="s">
        <v>433</v>
      </c>
      <c r="I4" s="8" t="s">
        <v>432</v>
      </c>
      <c r="J4" s="9" t="s">
        <v>433</v>
      </c>
    </row>
    <row r="5" spans="1:10" ht="17.25" customHeight="1">
      <c r="A5" s="237" t="s">
        <v>423</v>
      </c>
      <c r="B5" s="83">
        <v>779</v>
      </c>
      <c r="C5" s="83">
        <v>806</v>
      </c>
      <c r="D5" s="83">
        <v>798</v>
      </c>
      <c r="E5" s="207">
        <v>827</v>
      </c>
      <c r="F5" s="207">
        <f>SUM(F6:F45)</f>
        <v>807</v>
      </c>
      <c r="G5" s="207">
        <f>SUM(G6:G45)</f>
        <v>373</v>
      </c>
      <c r="H5" s="207">
        <f>SUM(H6:H45)</f>
        <v>344</v>
      </c>
      <c r="I5" s="83">
        <f>SUM(I6:I45)</f>
        <v>48</v>
      </c>
      <c r="J5" s="259">
        <f>SUM(J6:J45)</f>
        <v>42</v>
      </c>
    </row>
    <row r="6" spans="1:10" ht="17.25" customHeight="1">
      <c r="A6" s="238" t="s">
        <v>530</v>
      </c>
      <c r="B6" s="5">
        <v>1</v>
      </c>
      <c r="C6" s="5"/>
      <c r="D6" s="5"/>
      <c r="E6" s="208"/>
      <c r="F6" s="205"/>
      <c r="G6" s="205"/>
      <c r="H6" s="205"/>
      <c r="I6" s="243"/>
      <c r="J6" s="244"/>
    </row>
    <row r="7" spans="1:10" ht="17.25" customHeight="1">
      <c r="A7" s="238" t="s">
        <v>531</v>
      </c>
      <c r="B7" s="5">
        <v>4</v>
      </c>
      <c r="C7" s="5">
        <v>4</v>
      </c>
      <c r="D7" s="5">
        <v>4</v>
      </c>
      <c r="E7" s="208">
        <v>4</v>
      </c>
      <c r="F7" s="208">
        <v>5</v>
      </c>
      <c r="G7" s="208">
        <v>2</v>
      </c>
      <c r="H7" s="208">
        <v>3</v>
      </c>
      <c r="I7" s="243"/>
      <c r="J7" s="244"/>
    </row>
    <row r="8" spans="1:10" ht="17.25" customHeight="1">
      <c r="A8" s="238" t="s">
        <v>532</v>
      </c>
      <c r="B8" s="5">
        <v>2</v>
      </c>
      <c r="C8" s="5">
        <v>2</v>
      </c>
      <c r="D8" s="5">
        <v>7</v>
      </c>
      <c r="E8" s="208">
        <v>10</v>
      </c>
      <c r="F8" s="208">
        <v>8</v>
      </c>
      <c r="G8" s="208">
        <v>1</v>
      </c>
      <c r="H8" s="208">
        <v>4</v>
      </c>
      <c r="I8" s="5">
        <v>3</v>
      </c>
      <c r="J8" s="244"/>
    </row>
    <row r="9" spans="1:10" ht="17.25" customHeight="1">
      <c r="A9" s="238" t="s">
        <v>533</v>
      </c>
      <c r="B9" s="5">
        <v>6</v>
      </c>
      <c r="C9" s="5">
        <v>6</v>
      </c>
      <c r="D9" s="5">
        <v>6</v>
      </c>
      <c r="E9" s="208">
        <v>5</v>
      </c>
      <c r="F9" s="208">
        <v>5</v>
      </c>
      <c r="G9" s="208">
        <v>5</v>
      </c>
      <c r="H9" s="205"/>
      <c r="I9" s="243"/>
      <c r="J9" s="244"/>
    </row>
    <row r="10" spans="1:10" ht="17.25" customHeight="1">
      <c r="A10" s="238" t="s">
        <v>534</v>
      </c>
      <c r="B10" s="5">
        <v>9</v>
      </c>
      <c r="C10" s="5">
        <v>9</v>
      </c>
      <c r="D10" s="5">
        <v>11</v>
      </c>
      <c r="E10" s="208">
        <v>10</v>
      </c>
      <c r="F10" s="208">
        <v>10</v>
      </c>
      <c r="G10" s="208">
        <v>4</v>
      </c>
      <c r="H10" s="208">
        <v>5</v>
      </c>
      <c r="I10" s="5">
        <v>1</v>
      </c>
      <c r="J10" s="244"/>
    </row>
    <row r="11" spans="1:10" ht="17.25" customHeight="1">
      <c r="A11" s="238" t="s">
        <v>535</v>
      </c>
      <c r="B11" s="5">
        <v>103</v>
      </c>
      <c r="C11" s="5">
        <v>100</v>
      </c>
      <c r="D11" s="5">
        <v>93</v>
      </c>
      <c r="E11" s="208">
        <v>95</v>
      </c>
      <c r="F11" s="208">
        <v>87</v>
      </c>
      <c r="G11" s="208">
        <v>32</v>
      </c>
      <c r="H11" s="208">
        <v>40</v>
      </c>
      <c r="I11" s="5">
        <v>9</v>
      </c>
      <c r="J11" s="260">
        <v>6</v>
      </c>
    </row>
    <row r="12" spans="1:10" ht="17.25" customHeight="1">
      <c r="A12" s="238" t="s">
        <v>536</v>
      </c>
      <c r="B12" s="5">
        <v>1</v>
      </c>
      <c r="C12" s="5"/>
      <c r="D12" s="5"/>
      <c r="E12" s="208"/>
      <c r="F12" s="205"/>
      <c r="G12" s="205"/>
      <c r="H12" s="205"/>
      <c r="I12" s="243"/>
      <c r="J12" s="244"/>
    </row>
    <row r="13" spans="1:10" ht="17.25" customHeight="1">
      <c r="A13" s="238" t="s">
        <v>537</v>
      </c>
      <c r="B13" s="5">
        <v>2</v>
      </c>
      <c r="C13" s="5">
        <v>5</v>
      </c>
      <c r="D13" s="5">
        <v>6</v>
      </c>
      <c r="E13" s="208">
        <v>4</v>
      </c>
      <c r="F13" s="208">
        <v>2</v>
      </c>
      <c r="G13" s="205"/>
      <c r="H13" s="208">
        <v>2</v>
      </c>
      <c r="I13" s="243"/>
      <c r="J13" s="244"/>
    </row>
    <row r="14" spans="1:10" ht="17.25" customHeight="1">
      <c r="A14" s="238" t="s">
        <v>424</v>
      </c>
      <c r="B14" s="5">
        <v>202</v>
      </c>
      <c r="C14" s="5">
        <v>188</v>
      </c>
      <c r="D14" s="5">
        <v>189</v>
      </c>
      <c r="E14" s="208">
        <v>206</v>
      </c>
      <c r="F14" s="208">
        <v>213</v>
      </c>
      <c r="G14" s="208">
        <v>100</v>
      </c>
      <c r="H14" s="208">
        <v>107</v>
      </c>
      <c r="I14" s="5">
        <v>3</v>
      </c>
      <c r="J14" s="260">
        <v>3</v>
      </c>
    </row>
    <row r="15" spans="1:10" ht="17.25" customHeight="1">
      <c r="A15" s="239" t="s">
        <v>538</v>
      </c>
      <c r="B15" s="5">
        <v>1</v>
      </c>
      <c r="C15" s="5"/>
      <c r="D15" s="5"/>
      <c r="E15" s="208"/>
      <c r="F15" s="205"/>
      <c r="G15" s="205"/>
      <c r="H15" s="205"/>
      <c r="I15" s="243"/>
      <c r="J15" s="244"/>
    </row>
    <row r="16" spans="1:10" ht="17.25" customHeight="1">
      <c r="A16" s="239" t="s">
        <v>539</v>
      </c>
      <c r="B16" s="5"/>
      <c r="C16" s="5"/>
      <c r="D16" s="5">
        <v>1</v>
      </c>
      <c r="E16" s="208"/>
      <c r="F16" s="205"/>
      <c r="G16" s="205"/>
      <c r="H16" s="205"/>
      <c r="I16" s="243"/>
      <c r="J16" s="244"/>
    </row>
    <row r="17" spans="1:10" ht="17.25" customHeight="1">
      <c r="A17" s="239" t="s">
        <v>540</v>
      </c>
      <c r="B17" s="5">
        <v>2</v>
      </c>
      <c r="C17" s="5">
        <v>1</v>
      </c>
      <c r="D17" s="5">
        <v>1</v>
      </c>
      <c r="E17" s="208">
        <v>1</v>
      </c>
      <c r="F17" s="208">
        <v>1</v>
      </c>
      <c r="G17" s="208"/>
      <c r="H17" s="208">
        <v>1</v>
      </c>
      <c r="I17" s="243"/>
      <c r="J17" s="244"/>
    </row>
    <row r="18" spans="1:10" ht="17.25" customHeight="1">
      <c r="A18" s="239" t="s">
        <v>541</v>
      </c>
      <c r="B18" s="5"/>
      <c r="C18" s="5"/>
      <c r="D18" s="5"/>
      <c r="E18" s="208">
        <v>1</v>
      </c>
      <c r="F18" s="208">
        <v>1</v>
      </c>
      <c r="G18" s="208">
        <v>1</v>
      </c>
      <c r="H18" s="205"/>
      <c r="I18" s="243"/>
      <c r="J18" s="244"/>
    </row>
    <row r="19" spans="1:10" ht="17.25" customHeight="1">
      <c r="A19" s="239" t="s">
        <v>542</v>
      </c>
      <c r="B19" s="5"/>
      <c r="C19" s="5"/>
      <c r="D19" s="5"/>
      <c r="E19" s="208"/>
      <c r="F19" s="208">
        <v>1</v>
      </c>
      <c r="G19" s="208">
        <v>1</v>
      </c>
      <c r="H19" s="205"/>
      <c r="I19" s="243"/>
      <c r="J19" s="244"/>
    </row>
    <row r="20" spans="1:10" ht="17.25" customHeight="1">
      <c r="A20" s="238" t="s">
        <v>543</v>
      </c>
      <c r="B20" s="5">
        <v>5</v>
      </c>
      <c r="C20" s="5">
        <v>5</v>
      </c>
      <c r="D20" s="5">
        <v>6</v>
      </c>
      <c r="E20" s="208">
        <v>6</v>
      </c>
      <c r="F20" s="208">
        <v>6</v>
      </c>
      <c r="G20" s="208">
        <v>6</v>
      </c>
      <c r="H20" s="205"/>
      <c r="I20" s="243"/>
      <c r="J20" s="244"/>
    </row>
    <row r="21" spans="1:10" ht="17.25" customHeight="1">
      <c r="A21" s="238" t="s">
        <v>544</v>
      </c>
      <c r="B21" s="5">
        <v>13</v>
      </c>
      <c r="C21" s="5">
        <v>13</v>
      </c>
      <c r="D21" s="5">
        <v>9</v>
      </c>
      <c r="E21" s="208">
        <v>10</v>
      </c>
      <c r="F21" s="208">
        <v>7</v>
      </c>
      <c r="G21" s="208">
        <v>5</v>
      </c>
      <c r="H21" s="208">
        <v>2</v>
      </c>
      <c r="I21" s="243"/>
      <c r="J21" s="244"/>
    </row>
    <row r="22" spans="1:10" ht="17.25" customHeight="1">
      <c r="A22" s="238" t="s">
        <v>545</v>
      </c>
      <c r="B22" s="5">
        <v>33</v>
      </c>
      <c r="C22" s="5">
        <v>34</v>
      </c>
      <c r="D22" s="5">
        <v>22</v>
      </c>
      <c r="E22" s="208">
        <v>20</v>
      </c>
      <c r="F22" s="208">
        <v>20</v>
      </c>
      <c r="G22" s="208">
        <v>16</v>
      </c>
      <c r="H22" s="208">
        <v>1</v>
      </c>
      <c r="I22" s="5">
        <v>1</v>
      </c>
      <c r="J22" s="260">
        <v>2</v>
      </c>
    </row>
    <row r="23" spans="1:10" ht="17.25" customHeight="1">
      <c r="A23" s="239" t="s">
        <v>546</v>
      </c>
      <c r="B23" s="5">
        <v>1</v>
      </c>
      <c r="C23" s="5"/>
      <c r="D23" s="5"/>
      <c r="E23" s="208"/>
      <c r="F23" s="205"/>
      <c r="G23" s="205"/>
      <c r="H23" s="205"/>
      <c r="I23" s="243"/>
      <c r="J23" s="244"/>
    </row>
    <row r="24" spans="1:10" ht="17.25" customHeight="1">
      <c r="A24" s="238" t="s">
        <v>425</v>
      </c>
      <c r="B24" s="5">
        <v>37</v>
      </c>
      <c r="C24" s="5">
        <v>49</v>
      </c>
      <c r="D24" s="5">
        <v>52</v>
      </c>
      <c r="E24" s="208">
        <v>55</v>
      </c>
      <c r="F24" s="208">
        <v>53</v>
      </c>
      <c r="G24" s="208">
        <v>20</v>
      </c>
      <c r="H24" s="208">
        <v>30</v>
      </c>
      <c r="I24" s="5">
        <v>3</v>
      </c>
      <c r="J24" s="244"/>
    </row>
    <row r="25" spans="1:10" ht="17.25" customHeight="1">
      <c r="A25" s="238" t="s">
        <v>426</v>
      </c>
      <c r="B25" s="5">
        <v>1</v>
      </c>
      <c r="C25" s="5">
        <v>2</v>
      </c>
      <c r="D25" s="5">
        <v>3</v>
      </c>
      <c r="E25" s="208">
        <v>1</v>
      </c>
      <c r="F25" s="208">
        <v>2</v>
      </c>
      <c r="G25" s="208">
        <v>1</v>
      </c>
      <c r="H25" s="208">
        <v>1</v>
      </c>
      <c r="I25" s="243"/>
      <c r="J25" s="244"/>
    </row>
    <row r="26" spans="1:10" ht="17.25" customHeight="1">
      <c r="A26" s="238" t="s">
        <v>547</v>
      </c>
      <c r="B26" s="5">
        <v>21</v>
      </c>
      <c r="C26" s="5">
        <v>24</v>
      </c>
      <c r="D26" s="5">
        <v>17</v>
      </c>
      <c r="E26" s="208">
        <v>14</v>
      </c>
      <c r="F26" s="208">
        <v>12</v>
      </c>
      <c r="G26" s="208">
        <v>11</v>
      </c>
      <c r="H26" s="208">
        <v>1</v>
      </c>
      <c r="I26" s="243"/>
      <c r="J26" s="244"/>
    </row>
    <row r="27" spans="1:10" ht="17.25" customHeight="1">
      <c r="A27" s="238" t="s">
        <v>548</v>
      </c>
      <c r="B27" s="5">
        <v>1</v>
      </c>
      <c r="C27" s="5">
        <v>1</v>
      </c>
      <c r="D27" s="5">
        <v>1</v>
      </c>
      <c r="E27" s="208">
        <v>1</v>
      </c>
      <c r="F27" s="208">
        <v>1</v>
      </c>
      <c r="G27" s="208"/>
      <c r="H27" s="208">
        <v>1</v>
      </c>
      <c r="I27" s="243"/>
      <c r="J27" s="244"/>
    </row>
    <row r="28" spans="1:10" ht="17.25" customHeight="1">
      <c r="A28" s="238" t="s">
        <v>549</v>
      </c>
      <c r="B28" s="5">
        <v>1</v>
      </c>
      <c r="C28" s="5">
        <v>1</v>
      </c>
      <c r="D28" s="5">
        <v>1</v>
      </c>
      <c r="E28" s="208">
        <v>1</v>
      </c>
      <c r="F28" s="208">
        <v>1</v>
      </c>
      <c r="G28" s="208">
        <v>1</v>
      </c>
      <c r="H28" s="205"/>
      <c r="I28" s="243"/>
      <c r="J28" s="244"/>
    </row>
    <row r="29" spans="1:10" ht="17.25" customHeight="1">
      <c r="A29" s="238" t="s">
        <v>550</v>
      </c>
      <c r="B29" s="5">
        <v>1</v>
      </c>
      <c r="C29" s="5">
        <v>1</v>
      </c>
      <c r="D29" s="5">
        <v>1</v>
      </c>
      <c r="E29" s="208"/>
      <c r="F29" s="208">
        <v>1</v>
      </c>
      <c r="G29" s="208"/>
      <c r="H29" s="208">
        <v>1</v>
      </c>
      <c r="I29" s="243"/>
      <c r="J29" s="244"/>
    </row>
    <row r="30" spans="1:10" ht="17.25" customHeight="1">
      <c r="A30" s="238" t="s">
        <v>551</v>
      </c>
      <c r="B30" s="5"/>
      <c r="C30" s="5">
        <v>1</v>
      </c>
      <c r="D30" s="5">
        <v>2</v>
      </c>
      <c r="E30" s="208">
        <v>2</v>
      </c>
      <c r="F30" s="208">
        <v>1</v>
      </c>
      <c r="G30" s="208">
        <v>1</v>
      </c>
      <c r="H30" s="205"/>
      <c r="I30" s="243"/>
      <c r="J30" s="244"/>
    </row>
    <row r="31" spans="1:10" ht="17.25" customHeight="1">
      <c r="A31" s="238" t="s">
        <v>552</v>
      </c>
      <c r="B31" s="5">
        <v>1</v>
      </c>
      <c r="C31" s="5">
        <v>1</v>
      </c>
      <c r="D31" s="5">
        <v>1</v>
      </c>
      <c r="E31" s="208">
        <v>1</v>
      </c>
      <c r="F31" s="208">
        <v>1</v>
      </c>
      <c r="G31" s="208">
        <v>1</v>
      </c>
      <c r="H31" s="205"/>
      <c r="I31" s="243"/>
      <c r="J31" s="244"/>
    </row>
    <row r="32" spans="1:10" ht="17.25" customHeight="1">
      <c r="A32" s="238" t="s">
        <v>553</v>
      </c>
      <c r="B32" s="5">
        <v>51</v>
      </c>
      <c r="C32" s="5">
        <v>53</v>
      </c>
      <c r="D32" s="5">
        <v>44</v>
      </c>
      <c r="E32" s="208">
        <v>45</v>
      </c>
      <c r="F32" s="208">
        <v>42</v>
      </c>
      <c r="G32" s="208">
        <v>41</v>
      </c>
      <c r="H32" s="208">
        <v>1</v>
      </c>
      <c r="I32" s="243"/>
      <c r="J32" s="244"/>
    </row>
    <row r="33" spans="1:10" ht="17.25" customHeight="1">
      <c r="A33" s="238" t="s">
        <v>554</v>
      </c>
      <c r="B33" s="5">
        <v>1</v>
      </c>
      <c r="C33" s="5">
        <v>1</v>
      </c>
      <c r="D33" s="5">
        <v>2</v>
      </c>
      <c r="E33" s="208">
        <v>2</v>
      </c>
      <c r="F33" s="208">
        <v>2</v>
      </c>
      <c r="G33" s="208">
        <v>2</v>
      </c>
      <c r="H33" s="205"/>
      <c r="I33" s="243"/>
      <c r="J33" s="244"/>
    </row>
    <row r="34" spans="1:10" ht="17.25" customHeight="1">
      <c r="A34" s="238" t="s">
        <v>555</v>
      </c>
      <c r="B34" s="5">
        <v>129</v>
      </c>
      <c r="C34" s="5">
        <v>138</v>
      </c>
      <c r="D34" s="5">
        <v>134</v>
      </c>
      <c r="E34" s="208">
        <v>127</v>
      </c>
      <c r="F34" s="208">
        <v>120</v>
      </c>
      <c r="G34" s="208">
        <v>55</v>
      </c>
      <c r="H34" s="208">
        <v>41</v>
      </c>
      <c r="I34" s="5">
        <v>9</v>
      </c>
      <c r="J34" s="260">
        <v>15</v>
      </c>
    </row>
    <row r="35" spans="1:10" ht="17.25" customHeight="1">
      <c r="A35" s="238" t="s">
        <v>556</v>
      </c>
      <c r="B35" s="5">
        <v>50</v>
      </c>
      <c r="C35" s="5">
        <v>51</v>
      </c>
      <c r="D35" s="5">
        <v>55</v>
      </c>
      <c r="E35" s="208">
        <v>55</v>
      </c>
      <c r="F35" s="208">
        <v>54</v>
      </c>
      <c r="G35" s="208">
        <v>13</v>
      </c>
      <c r="H35" s="208">
        <v>40</v>
      </c>
      <c r="I35" s="5">
        <v>1</v>
      </c>
      <c r="J35" s="244"/>
    </row>
    <row r="36" spans="1:10" ht="17.25" customHeight="1">
      <c r="A36" s="238" t="s">
        <v>557</v>
      </c>
      <c r="B36" s="5"/>
      <c r="C36" s="5"/>
      <c r="D36" s="5">
        <v>1</v>
      </c>
      <c r="E36" s="208">
        <v>1</v>
      </c>
      <c r="F36" s="205"/>
      <c r="G36" s="205"/>
      <c r="H36" s="205"/>
      <c r="I36" s="243"/>
      <c r="J36" s="244"/>
    </row>
    <row r="37" spans="1:10" ht="17.25" customHeight="1">
      <c r="A37" s="238" t="s">
        <v>558</v>
      </c>
      <c r="B37" s="5">
        <v>1</v>
      </c>
      <c r="C37" s="5">
        <v>2</v>
      </c>
      <c r="D37" s="5">
        <v>2</v>
      </c>
      <c r="E37" s="208">
        <v>4</v>
      </c>
      <c r="F37" s="208">
        <v>4</v>
      </c>
      <c r="G37" s="208"/>
      <c r="H37" s="208">
        <v>3</v>
      </c>
      <c r="I37" s="5"/>
      <c r="J37" s="260">
        <v>1</v>
      </c>
    </row>
    <row r="38" spans="1:10" ht="17.25" customHeight="1">
      <c r="A38" s="238" t="s">
        <v>559</v>
      </c>
      <c r="B38" s="5">
        <v>1</v>
      </c>
      <c r="C38" s="5"/>
      <c r="D38" s="5"/>
      <c r="E38" s="208">
        <v>1</v>
      </c>
      <c r="F38" s="208">
        <v>1</v>
      </c>
      <c r="G38" s="208"/>
      <c r="H38" s="208">
        <v>1</v>
      </c>
      <c r="I38" s="243"/>
      <c r="J38" s="244"/>
    </row>
    <row r="39" spans="1:10" ht="17.25" customHeight="1">
      <c r="A39" s="238" t="s">
        <v>560</v>
      </c>
      <c r="B39" s="5">
        <v>25</v>
      </c>
      <c r="C39" s="5">
        <v>24</v>
      </c>
      <c r="D39" s="5">
        <v>23</v>
      </c>
      <c r="E39" s="208">
        <v>22</v>
      </c>
      <c r="F39" s="208">
        <v>22</v>
      </c>
      <c r="G39" s="208">
        <v>2</v>
      </c>
      <c r="H39" s="208">
        <v>18</v>
      </c>
      <c r="I39" s="5">
        <v>1</v>
      </c>
      <c r="J39" s="260">
        <v>1</v>
      </c>
    </row>
    <row r="40" spans="1:10" ht="17.25" customHeight="1">
      <c r="A40" s="238" t="s">
        <v>561</v>
      </c>
      <c r="B40" s="5">
        <v>1</v>
      </c>
      <c r="C40" s="5">
        <v>1</v>
      </c>
      <c r="D40" s="5">
        <v>1</v>
      </c>
      <c r="E40" s="208">
        <v>1</v>
      </c>
      <c r="F40" s="208">
        <v>1</v>
      </c>
      <c r="G40" s="208">
        <v>1</v>
      </c>
      <c r="H40" s="205"/>
      <c r="I40" s="243"/>
      <c r="J40" s="244"/>
    </row>
    <row r="41" spans="1:10" ht="17.25" customHeight="1">
      <c r="A41" s="238" t="s">
        <v>562</v>
      </c>
      <c r="B41" s="5">
        <v>1</v>
      </c>
      <c r="C41" s="5">
        <v>1</v>
      </c>
      <c r="D41" s="5">
        <v>1</v>
      </c>
      <c r="E41" s="208">
        <v>1</v>
      </c>
      <c r="F41" s="208">
        <v>1</v>
      </c>
      <c r="G41" s="208">
        <v>1</v>
      </c>
      <c r="H41" s="205"/>
      <c r="I41" s="243"/>
      <c r="J41" s="244"/>
    </row>
    <row r="42" spans="1:10" ht="17.25" customHeight="1">
      <c r="A42" s="238" t="s">
        <v>427</v>
      </c>
      <c r="B42" s="5">
        <v>7</v>
      </c>
      <c r="C42" s="5">
        <v>4</v>
      </c>
      <c r="D42" s="5">
        <v>3</v>
      </c>
      <c r="E42" s="208">
        <v>3</v>
      </c>
      <c r="F42" s="208">
        <v>4</v>
      </c>
      <c r="G42" s="208">
        <v>4</v>
      </c>
      <c r="H42" s="205"/>
      <c r="I42" s="243"/>
      <c r="J42" s="244"/>
    </row>
    <row r="43" spans="1:10" ht="17.25" customHeight="1">
      <c r="A43" s="238" t="s">
        <v>428</v>
      </c>
      <c r="B43" s="5">
        <v>7</v>
      </c>
      <c r="C43" s="5">
        <v>10</v>
      </c>
      <c r="D43" s="5">
        <v>10</v>
      </c>
      <c r="E43" s="208">
        <v>7</v>
      </c>
      <c r="F43" s="208">
        <v>9</v>
      </c>
      <c r="G43" s="208">
        <v>4</v>
      </c>
      <c r="H43" s="208">
        <v>5</v>
      </c>
      <c r="I43" s="243"/>
      <c r="J43" s="244"/>
    </row>
    <row r="44" spans="1:10" ht="17.25" customHeight="1">
      <c r="A44" s="238" t="s">
        <v>563</v>
      </c>
      <c r="B44" s="5">
        <v>56</v>
      </c>
      <c r="C44" s="5">
        <v>73</v>
      </c>
      <c r="D44" s="5">
        <v>89</v>
      </c>
      <c r="E44" s="208">
        <v>111</v>
      </c>
      <c r="F44" s="208">
        <v>109</v>
      </c>
      <c r="G44" s="208">
        <v>42</v>
      </c>
      <c r="H44" s="208">
        <v>36</v>
      </c>
      <c r="I44" s="5">
        <v>17</v>
      </c>
      <c r="J44" s="260">
        <v>14</v>
      </c>
    </row>
    <row r="45" spans="1:10" ht="17.25" customHeight="1">
      <c r="A45" s="240" t="s">
        <v>429</v>
      </c>
      <c r="B45" s="6">
        <v>1</v>
      </c>
      <c r="C45" s="6">
        <v>1</v>
      </c>
      <c r="D45" s="6"/>
      <c r="E45" s="209"/>
      <c r="F45" s="206"/>
      <c r="G45" s="206"/>
      <c r="H45" s="206"/>
      <c r="I45" s="252"/>
      <c r="J45" s="253"/>
    </row>
    <row r="46" s="3" customFormat="1" ht="17.25" customHeight="1">
      <c r="A46" s="3" t="s">
        <v>430</v>
      </c>
    </row>
  </sheetData>
  <mergeCells count="10">
    <mergeCell ref="I3:J3"/>
    <mergeCell ref="A3:A4"/>
    <mergeCell ref="A1:I1"/>
    <mergeCell ref="G3:H3"/>
    <mergeCell ref="F3:F4"/>
    <mergeCell ref="B3:B4"/>
    <mergeCell ref="C3:C4"/>
    <mergeCell ref="D3:D4"/>
    <mergeCell ref="E3:E4"/>
    <mergeCell ref="H2:J2"/>
  </mergeCells>
  <printOptions horizontalCentered="1"/>
  <pageMargins left="0.79" right="0.8" top="0.7874015748031497" bottom="0.7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8"/>
  <sheetViews>
    <sheetView workbookViewId="0" topLeftCell="A1">
      <pane ySplit="4" topLeftCell="BM5" activePane="bottomLeft" state="frozen"/>
      <selection pane="topLeft" activeCell="A1" sqref="A1:H1"/>
      <selection pane="bottomLeft" activeCell="A1" sqref="A1:I1"/>
    </sheetView>
  </sheetViews>
  <sheetFormatPr defaultColWidth="9.00390625" defaultRowHeight="13.5"/>
  <cols>
    <col min="1" max="1" width="4.375" style="275" customWidth="1"/>
    <col min="2" max="2" width="12.875" style="275" customWidth="1"/>
    <col min="3" max="3" width="9.50390625" style="275" customWidth="1"/>
    <col min="4" max="4" width="9.625" style="275" customWidth="1"/>
    <col min="5" max="7" width="9.125" style="275" customWidth="1"/>
    <col min="8" max="9" width="11.75390625" style="275" customWidth="1"/>
    <col min="10" max="10" width="4.375" style="275" customWidth="1"/>
    <col min="11" max="11" width="12.75390625" style="275" customWidth="1"/>
    <col min="12" max="12" width="9.50390625" style="275" customWidth="1"/>
    <col min="13" max="16" width="9.125" style="275" customWidth="1"/>
    <col min="17" max="18" width="11.75390625" style="275" customWidth="1"/>
    <col min="19" max="19" width="4.375" style="275" customWidth="1"/>
    <col min="20" max="20" width="12.75390625" style="275" customWidth="1"/>
    <col min="21" max="21" width="9.50390625" style="275" customWidth="1"/>
    <col min="22" max="22" width="9.625" style="275" customWidth="1"/>
    <col min="23" max="25" width="9.125" style="275" customWidth="1"/>
    <col min="26" max="27" width="11.75390625" style="275" customWidth="1"/>
    <col min="28" max="28" width="4.375" style="275" customWidth="1"/>
    <col min="29" max="29" width="12.75390625" style="275" customWidth="1"/>
    <col min="30" max="30" width="9.50390625" style="275" customWidth="1"/>
    <col min="31" max="31" width="9.625" style="275" customWidth="1"/>
    <col min="32" max="34" width="9.125" style="275" customWidth="1"/>
    <col min="35" max="36" width="11.75390625" style="275" customWidth="1"/>
    <col min="37" max="16384" width="9.00390625" style="275" customWidth="1"/>
  </cols>
  <sheetData>
    <row r="1" spans="1:36" s="272" customFormat="1" ht="25.5" customHeight="1">
      <c r="A1" s="415" t="s">
        <v>451</v>
      </c>
      <c r="B1" s="415"/>
      <c r="C1" s="415"/>
      <c r="D1" s="415"/>
      <c r="E1" s="415"/>
      <c r="F1" s="415"/>
      <c r="G1" s="415"/>
      <c r="H1" s="415"/>
      <c r="I1" s="415"/>
      <c r="J1" s="416" t="s">
        <v>452</v>
      </c>
      <c r="K1" s="416"/>
      <c r="L1" s="416"/>
      <c r="M1" s="416"/>
      <c r="N1" s="416"/>
      <c r="O1" s="416"/>
      <c r="P1" s="416"/>
      <c r="Q1" s="416"/>
      <c r="R1" s="416"/>
      <c r="S1" s="415" t="s">
        <v>453</v>
      </c>
      <c r="T1" s="415"/>
      <c r="U1" s="415"/>
      <c r="V1" s="415"/>
      <c r="W1" s="415"/>
      <c r="X1" s="415"/>
      <c r="Y1" s="415"/>
      <c r="Z1" s="415"/>
      <c r="AA1" s="415"/>
      <c r="AB1" s="416" t="s">
        <v>454</v>
      </c>
      <c r="AC1" s="416"/>
      <c r="AD1" s="416"/>
      <c r="AE1" s="416"/>
      <c r="AF1" s="416"/>
      <c r="AG1" s="416"/>
      <c r="AH1" s="416"/>
      <c r="AI1" s="416"/>
      <c r="AJ1" s="416"/>
    </row>
    <row r="2" spans="1:36" s="273" customFormat="1" ht="18" customHeight="1">
      <c r="A2" s="273" t="s">
        <v>455</v>
      </c>
      <c r="R2" s="274" t="s">
        <v>486</v>
      </c>
      <c r="S2" s="273" t="s">
        <v>455</v>
      </c>
      <c r="AJ2" s="274" t="s">
        <v>486</v>
      </c>
    </row>
    <row r="3" spans="1:36" ht="20.25" customHeight="1">
      <c r="A3" s="412" t="s">
        <v>456</v>
      </c>
      <c r="B3" s="404"/>
      <c r="C3" s="413" t="s">
        <v>457</v>
      </c>
      <c r="D3" s="404" t="s">
        <v>458</v>
      </c>
      <c r="E3" s="404" t="s">
        <v>459</v>
      </c>
      <c r="F3" s="404"/>
      <c r="G3" s="404"/>
      <c r="H3" s="405" t="s">
        <v>460</v>
      </c>
      <c r="I3" s="410" t="s">
        <v>461</v>
      </c>
      <c r="J3" s="412" t="s">
        <v>456</v>
      </c>
      <c r="K3" s="404"/>
      <c r="L3" s="413" t="s">
        <v>457</v>
      </c>
      <c r="M3" s="404" t="s">
        <v>458</v>
      </c>
      <c r="N3" s="404" t="s">
        <v>459</v>
      </c>
      <c r="O3" s="404"/>
      <c r="P3" s="404"/>
      <c r="Q3" s="405" t="s">
        <v>460</v>
      </c>
      <c r="R3" s="410" t="s">
        <v>461</v>
      </c>
      <c r="S3" s="412" t="s">
        <v>456</v>
      </c>
      <c r="T3" s="404"/>
      <c r="U3" s="413" t="s">
        <v>457</v>
      </c>
      <c r="V3" s="404" t="s">
        <v>458</v>
      </c>
      <c r="W3" s="404" t="s">
        <v>459</v>
      </c>
      <c r="X3" s="404"/>
      <c r="Y3" s="404"/>
      <c r="Z3" s="405" t="s">
        <v>460</v>
      </c>
      <c r="AA3" s="410" t="s">
        <v>461</v>
      </c>
      <c r="AB3" s="412" t="s">
        <v>456</v>
      </c>
      <c r="AC3" s="404"/>
      <c r="AD3" s="413" t="s">
        <v>457</v>
      </c>
      <c r="AE3" s="404" t="s">
        <v>458</v>
      </c>
      <c r="AF3" s="404" t="s">
        <v>459</v>
      </c>
      <c r="AG3" s="404"/>
      <c r="AH3" s="404"/>
      <c r="AI3" s="405" t="s">
        <v>460</v>
      </c>
      <c r="AJ3" s="410" t="s">
        <v>461</v>
      </c>
    </row>
    <row r="4" spans="1:36" ht="20.25" customHeight="1">
      <c r="A4" s="412"/>
      <c r="B4" s="404"/>
      <c r="C4" s="414"/>
      <c r="D4" s="404"/>
      <c r="E4" s="270" t="s">
        <v>462</v>
      </c>
      <c r="F4" s="270" t="s">
        <v>463</v>
      </c>
      <c r="G4" s="270" t="s">
        <v>464</v>
      </c>
      <c r="H4" s="404"/>
      <c r="I4" s="411"/>
      <c r="J4" s="412"/>
      <c r="K4" s="404"/>
      <c r="L4" s="414"/>
      <c r="M4" s="404"/>
      <c r="N4" s="270" t="s">
        <v>462</v>
      </c>
      <c r="O4" s="270" t="s">
        <v>463</v>
      </c>
      <c r="P4" s="270" t="s">
        <v>464</v>
      </c>
      <c r="Q4" s="404"/>
      <c r="R4" s="411"/>
      <c r="S4" s="412"/>
      <c r="T4" s="404"/>
      <c r="U4" s="414"/>
      <c r="V4" s="404"/>
      <c r="W4" s="270" t="s">
        <v>462</v>
      </c>
      <c r="X4" s="270" t="s">
        <v>463</v>
      </c>
      <c r="Y4" s="270" t="s">
        <v>464</v>
      </c>
      <c r="Z4" s="404"/>
      <c r="AA4" s="411"/>
      <c r="AB4" s="412"/>
      <c r="AC4" s="404"/>
      <c r="AD4" s="414"/>
      <c r="AE4" s="404"/>
      <c r="AF4" s="270" t="s">
        <v>462</v>
      </c>
      <c r="AG4" s="270" t="s">
        <v>463</v>
      </c>
      <c r="AH4" s="270" t="s">
        <v>464</v>
      </c>
      <c r="AI4" s="404"/>
      <c r="AJ4" s="411"/>
    </row>
    <row r="5" spans="1:36" ht="20.25" customHeight="1">
      <c r="A5" s="417" t="s">
        <v>100</v>
      </c>
      <c r="B5" s="418"/>
      <c r="C5" s="276">
        <v>9.65</v>
      </c>
      <c r="D5" s="264">
        <f>SUM(D6:D37)+SUM(M5:M14)</f>
        <v>8843</v>
      </c>
      <c r="E5" s="264">
        <f>SUM(E6:E37)+SUM(N5:N14)</f>
        <v>24467</v>
      </c>
      <c r="F5" s="264">
        <f>SUM(F6:F37)+SUM(O5:O14)</f>
        <v>11759</v>
      </c>
      <c r="G5" s="264">
        <f>SUM(G6:G37)+SUM(P5:P14)</f>
        <v>12708</v>
      </c>
      <c r="H5" s="277">
        <f>D5/C5</f>
        <v>916.3730569948186</v>
      </c>
      <c r="I5" s="278">
        <f aca="true" t="shared" si="0" ref="I5:I37">E5/C5</f>
        <v>2535.440414507772</v>
      </c>
      <c r="J5" s="279"/>
      <c r="K5" s="280" t="s">
        <v>101</v>
      </c>
      <c r="L5" s="281">
        <v>0.22</v>
      </c>
      <c r="M5" s="261">
        <v>341</v>
      </c>
      <c r="N5" s="263">
        <f aca="true" t="shared" si="1" ref="N5:N34">SUM(O5:P5)</f>
        <v>927</v>
      </c>
      <c r="O5" s="263">
        <v>452</v>
      </c>
      <c r="P5" s="261">
        <v>475</v>
      </c>
      <c r="Q5" s="263">
        <f aca="true" t="shared" si="2" ref="Q5:Q37">M5/L5</f>
        <v>1550</v>
      </c>
      <c r="R5" s="282">
        <f aca="true" t="shared" si="3" ref="R5:R37">N5/L5</f>
        <v>4213.636363636364</v>
      </c>
      <c r="S5" s="279"/>
      <c r="T5" s="280" t="s">
        <v>102</v>
      </c>
      <c r="U5" s="281">
        <v>2.89</v>
      </c>
      <c r="V5" s="261">
        <v>888</v>
      </c>
      <c r="W5" s="263">
        <f aca="true" t="shared" si="4" ref="W5:W12">SUM(X5:Y5)</f>
        <v>2725</v>
      </c>
      <c r="X5" s="263">
        <v>1306</v>
      </c>
      <c r="Y5" s="263">
        <v>1419</v>
      </c>
      <c r="Z5" s="263">
        <f aca="true" t="shared" si="5" ref="Z5:Z37">V5/U5</f>
        <v>307.26643598615914</v>
      </c>
      <c r="AA5" s="282">
        <f aca="true" t="shared" si="6" ref="AA5:AA37">W5/U5</f>
        <v>942.9065743944636</v>
      </c>
      <c r="AB5" s="279"/>
      <c r="AC5" s="280" t="s">
        <v>103</v>
      </c>
      <c r="AD5" s="281">
        <v>0.18</v>
      </c>
      <c r="AE5" s="261">
        <v>330</v>
      </c>
      <c r="AF5" s="261">
        <f aca="true" t="shared" si="7" ref="AF5:AF17">SUM(AG5:AH5)</f>
        <v>930</v>
      </c>
      <c r="AG5" s="265">
        <v>471</v>
      </c>
      <c r="AH5" s="265">
        <v>459</v>
      </c>
      <c r="AI5" s="265">
        <f>AE5/AD5</f>
        <v>1833.3333333333335</v>
      </c>
      <c r="AJ5" s="283">
        <f>AF5/AD5</f>
        <v>5166.666666666667</v>
      </c>
    </row>
    <row r="6" spans="1:36" ht="20.25" customHeight="1">
      <c r="A6" s="284"/>
      <c r="B6" s="285" t="s">
        <v>465</v>
      </c>
      <c r="C6" s="281">
        <v>0.12</v>
      </c>
      <c r="D6" s="261">
        <v>182</v>
      </c>
      <c r="E6" s="261">
        <f>SUM(F6:G6)</f>
        <v>554</v>
      </c>
      <c r="F6" s="261">
        <v>259</v>
      </c>
      <c r="G6" s="261">
        <v>295</v>
      </c>
      <c r="H6" s="261">
        <f aca="true" t="shared" si="8" ref="H6:H37">D6/C6</f>
        <v>1516.6666666666667</v>
      </c>
      <c r="I6" s="286">
        <f>E6/C6</f>
        <v>4616.666666666667</v>
      </c>
      <c r="J6" s="284"/>
      <c r="K6" s="285" t="s">
        <v>104</v>
      </c>
      <c r="L6" s="281">
        <v>0.2</v>
      </c>
      <c r="M6" s="261">
        <v>256</v>
      </c>
      <c r="N6" s="261">
        <f t="shared" si="1"/>
        <v>630</v>
      </c>
      <c r="O6" s="261">
        <v>296</v>
      </c>
      <c r="P6" s="261">
        <v>334</v>
      </c>
      <c r="Q6" s="261">
        <f t="shared" si="2"/>
        <v>1280</v>
      </c>
      <c r="R6" s="286">
        <f t="shared" si="3"/>
        <v>3150</v>
      </c>
      <c r="S6" s="284"/>
      <c r="T6" s="285" t="s">
        <v>105</v>
      </c>
      <c r="U6" s="281">
        <v>3.56</v>
      </c>
      <c r="V6" s="261">
        <v>167</v>
      </c>
      <c r="W6" s="261">
        <f t="shared" si="4"/>
        <v>625</v>
      </c>
      <c r="X6" s="261">
        <v>311</v>
      </c>
      <c r="Y6" s="261">
        <v>314</v>
      </c>
      <c r="Z6" s="261">
        <f t="shared" si="5"/>
        <v>46.91011235955056</v>
      </c>
      <c r="AA6" s="286">
        <f t="shared" si="6"/>
        <v>175.56179775280899</v>
      </c>
      <c r="AB6" s="284"/>
      <c r="AC6" s="285" t="s">
        <v>106</v>
      </c>
      <c r="AD6" s="281">
        <v>0.23</v>
      </c>
      <c r="AE6" s="261">
        <v>353</v>
      </c>
      <c r="AF6" s="261">
        <f t="shared" si="7"/>
        <v>971</v>
      </c>
      <c r="AG6" s="266">
        <v>477</v>
      </c>
      <c r="AH6" s="266">
        <v>494</v>
      </c>
      <c r="AI6" s="266">
        <f>AE6/AD6</f>
        <v>1534.782608695652</v>
      </c>
      <c r="AJ6" s="287">
        <f>AF6/AD6</f>
        <v>4221.739130434782</v>
      </c>
    </row>
    <row r="7" spans="1:36" ht="20.25" customHeight="1">
      <c r="A7" s="284"/>
      <c r="B7" s="285" t="s">
        <v>466</v>
      </c>
      <c r="C7" s="281">
        <v>0.42</v>
      </c>
      <c r="D7" s="261">
        <v>324</v>
      </c>
      <c r="E7" s="261">
        <f aca="true" t="shared" si="9" ref="E7:E37">SUM(F7:G7)</f>
        <v>1009</v>
      </c>
      <c r="F7" s="261">
        <v>494</v>
      </c>
      <c r="G7" s="261">
        <v>515</v>
      </c>
      <c r="H7" s="261">
        <f t="shared" si="8"/>
        <v>771.4285714285714</v>
      </c>
      <c r="I7" s="286">
        <f t="shared" si="0"/>
        <v>2402.3809523809523</v>
      </c>
      <c r="J7" s="284"/>
      <c r="K7" s="285" t="s">
        <v>107</v>
      </c>
      <c r="L7" s="281">
        <v>0.09</v>
      </c>
      <c r="M7" s="261">
        <v>111</v>
      </c>
      <c r="N7" s="261">
        <f t="shared" si="1"/>
        <v>299</v>
      </c>
      <c r="O7" s="261">
        <v>137</v>
      </c>
      <c r="P7" s="261">
        <v>162</v>
      </c>
      <c r="Q7" s="261">
        <f t="shared" si="2"/>
        <v>1233.3333333333335</v>
      </c>
      <c r="R7" s="286">
        <f t="shared" si="3"/>
        <v>3322.222222222222</v>
      </c>
      <c r="S7" s="284"/>
      <c r="T7" s="285" t="s">
        <v>108</v>
      </c>
      <c r="U7" s="281">
        <v>0.67</v>
      </c>
      <c r="V7" s="261">
        <v>129</v>
      </c>
      <c r="W7" s="261">
        <f t="shared" si="4"/>
        <v>477</v>
      </c>
      <c r="X7" s="261">
        <v>242</v>
      </c>
      <c r="Y7" s="261">
        <v>235</v>
      </c>
      <c r="Z7" s="261">
        <f t="shared" si="5"/>
        <v>192.53731343283582</v>
      </c>
      <c r="AA7" s="286">
        <f t="shared" si="6"/>
        <v>711.9402985074627</v>
      </c>
      <c r="AB7" s="284"/>
      <c r="AC7" s="285" t="s">
        <v>467</v>
      </c>
      <c r="AD7" s="281">
        <v>0.13</v>
      </c>
      <c r="AE7" s="261">
        <v>175</v>
      </c>
      <c r="AF7" s="261">
        <f t="shared" si="7"/>
        <v>483</v>
      </c>
      <c r="AG7" s="266">
        <v>247</v>
      </c>
      <c r="AH7" s="266">
        <v>236</v>
      </c>
      <c r="AI7" s="266">
        <f aca="true" t="shared" si="10" ref="AI7:AI35">AE7/AD7</f>
        <v>1346.1538461538462</v>
      </c>
      <c r="AJ7" s="287">
        <f aca="true" t="shared" si="11" ref="AJ7:AJ34">AF7/AD7</f>
        <v>3715.3846153846152</v>
      </c>
    </row>
    <row r="8" spans="1:36" ht="20.25" customHeight="1">
      <c r="A8" s="284"/>
      <c r="B8" s="285" t="s">
        <v>110</v>
      </c>
      <c r="C8" s="281">
        <v>0.17</v>
      </c>
      <c r="D8" s="261">
        <v>257</v>
      </c>
      <c r="E8" s="261">
        <f t="shared" si="9"/>
        <v>778</v>
      </c>
      <c r="F8" s="261">
        <v>393</v>
      </c>
      <c r="G8" s="261">
        <v>385</v>
      </c>
      <c r="H8" s="261">
        <f t="shared" si="8"/>
        <v>1511.764705882353</v>
      </c>
      <c r="I8" s="286">
        <f t="shared" si="0"/>
        <v>4576.470588235294</v>
      </c>
      <c r="J8" s="284"/>
      <c r="K8" s="285" t="s">
        <v>111</v>
      </c>
      <c r="L8" s="281">
        <v>1.56</v>
      </c>
      <c r="M8" s="261">
        <v>458</v>
      </c>
      <c r="N8" s="261">
        <f t="shared" si="1"/>
        <v>1292</v>
      </c>
      <c r="O8" s="261">
        <v>613</v>
      </c>
      <c r="P8" s="261">
        <v>679</v>
      </c>
      <c r="Q8" s="261">
        <f t="shared" si="2"/>
        <v>293.5897435897436</v>
      </c>
      <c r="R8" s="286">
        <f t="shared" si="3"/>
        <v>828.2051282051282</v>
      </c>
      <c r="S8" s="284"/>
      <c r="T8" s="285" t="s">
        <v>112</v>
      </c>
      <c r="U8" s="281">
        <v>1.55</v>
      </c>
      <c r="V8" s="261">
        <v>30</v>
      </c>
      <c r="W8" s="261">
        <f t="shared" si="4"/>
        <v>119</v>
      </c>
      <c r="X8" s="261">
        <v>57</v>
      </c>
      <c r="Y8" s="261">
        <v>62</v>
      </c>
      <c r="Z8" s="261">
        <f t="shared" si="5"/>
        <v>19.35483870967742</v>
      </c>
      <c r="AA8" s="286">
        <f t="shared" si="6"/>
        <v>76.77419354838709</v>
      </c>
      <c r="AB8" s="284"/>
      <c r="AC8" s="285" t="s">
        <v>468</v>
      </c>
      <c r="AD8" s="281">
        <v>0.14</v>
      </c>
      <c r="AE8" s="261">
        <v>176</v>
      </c>
      <c r="AF8" s="261">
        <f t="shared" si="7"/>
        <v>474</v>
      </c>
      <c r="AG8" s="266">
        <v>246</v>
      </c>
      <c r="AH8" s="266">
        <v>228</v>
      </c>
      <c r="AI8" s="266">
        <f t="shared" si="10"/>
        <v>1257.142857142857</v>
      </c>
      <c r="AJ8" s="287">
        <f t="shared" si="11"/>
        <v>3385.7142857142853</v>
      </c>
    </row>
    <row r="9" spans="1:36" ht="20.25" customHeight="1">
      <c r="A9" s="284"/>
      <c r="B9" s="285" t="s">
        <v>114</v>
      </c>
      <c r="C9" s="281">
        <v>0.14</v>
      </c>
      <c r="D9" s="261">
        <v>177</v>
      </c>
      <c r="E9" s="261">
        <f t="shared" si="9"/>
        <v>477</v>
      </c>
      <c r="F9" s="261">
        <v>231</v>
      </c>
      <c r="G9" s="261">
        <v>246</v>
      </c>
      <c r="H9" s="261">
        <f t="shared" si="8"/>
        <v>1264.2857142857142</v>
      </c>
      <c r="I9" s="286">
        <f t="shared" si="0"/>
        <v>3407.142857142857</v>
      </c>
      <c r="J9" s="284"/>
      <c r="K9" s="285" t="s">
        <v>115</v>
      </c>
      <c r="L9" s="281">
        <v>1.93</v>
      </c>
      <c r="M9" s="261">
        <v>1084</v>
      </c>
      <c r="N9" s="261">
        <f t="shared" si="1"/>
        <v>3071</v>
      </c>
      <c r="O9" s="261">
        <v>1507</v>
      </c>
      <c r="P9" s="261">
        <v>1564</v>
      </c>
      <c r="Q9" s="261">
        <f t="shared" si="2"/>
        <v>561.6580310880829</v>
      </c>
      <c r="R9" s="286">
        <f t="shared" si="3"/>
        <v>1591.1917098445597</v>
      </c>
      <c r="S9" s="284"/>
      <c r="T9" s="285" t="s">
        <v>116</v>
      </c>
      <c r="U9" s="281">
        <v>1.01</v>
      </c>
      <c r="V9" s="261">
        <v>97</v>
      </c>
      <c r="W9" s="261">
        <f t="shared" si="4"/>
        <v>377</v>
      </c>
      <c r="X9" s="261">
        <v>197</v>
      </c>
      <c r="Y9" s="261">
        <v>180</v>
      </c>
      <c r="Z9" s="261">
        <f t="shared" si="5"/>
        <v>96.03960396039604</v>
      </c>
      <c r="AA9" s="286">
        <f t="shared" si="6"/>
        <v>373.26732673267327</v>
      </c>
      <c r="AB9" s="284"/>
      <c r="AC9" s="285" t="s">
        <v>469</v>
      </c>
      <c r="AD9" s="281">
        <v>0.31</v>
      </c>
      <c r="AE9" s="261">
        <v>532</v>
      </c>
      <c r="AF9" s="261">
        <f t="shared" si="7"/>
        <v>1697</v>
      </c>
      <c r="AG9" s="266">
        <v>831</v>
      </c>
      <c r="AH9" s="266">
        <v>866</v>
      </c>
      <c r="AI9" s="266">
        <f t="shared" si="10"/>
        <v>1716.1290322580646</v>
      </c>
      <c r="AJ9" s="287">
        <f t="shared" si="11"/>
        <v>5474.193548387097</v>
      </c>
    </row>
    <row r="10" spans="1:36" ht="20.25" customHeight="1">
      <c r="A10" s="284"/>
      <c r="B10" s="285" t="s">
        <v>118</v>
      </c>
      <c r="C10" s="281">
        <v>0.09</v>
      </c>
      <c r="D10" s="261">
        <v>178</v>
      </c>
      <c r="E10" s="261">
        <f t="shared" si="9"/>
        <v>454</v>
      </c>
      <c r="F10" s="261">
        <v>211</v>
      </c>
      <c r="G10" s="261">
        <v>243</v>
      </c>
      <c r="H10" s="261">
        <f t="shared" si="8"/>
        <v>1977.7777777777778</v>
      </c>
      <c r="I10" s="286">
        <f t="shared" si="0"/>
        <v>5044.444444444444</v>
      </c>
      <c r="J10" s="284"/>
      <c r="K10" s="285" t="s">
        <v>119</v>
      </c>
      <c r="L10" s="281">
        <v>0.95</v>
      </c>
      <c r="M10" s="261">
        <v>185</v>
      </c>
      <c r="N10" s="261">
        <f t="shared" si="1"/>
        <v>581</v>
      </c>
      <c r="O10" s="261">
        <v>283</v>
      </c>
      <c r="P10" s="261">
        <v>298</v>
      </c>
      <c r="Q10" s="261">
        <f t="shared" si="2"/>
        <v>194.73684210526318</v>
      </c>
      <c r="R10" s="286">
        <f t="shared" si="3"/>
        <v>611.578947368421</v>
      </c>
      <c r="S10" s="284"/>
      <c r="T10" s="285" t="s">
        <v>120</v>
      </c>
      <c r="U10" s="281">
        <v>1.13</v>
      </c>
      <c r="V10" s="261">
        <v>133</v>
      </c>
      <c r="W10" s="261">
        <f t="shared" si="4"/>
        <v>521</v>
      </c>
      <c r="X10" s="261">
        <v>263</v>
      </c>
      <c r="Y10" s="261">
        <v>258</v>
      </c>
      <c r="Z10" s="261">
        <f t="shared" si="5"/>
        <v>117.6991150442478</v>
      </c>
      <c r="AA10" s="286">
        <f t="shared" si="6"/>
        <v>461.06194690265494</v>
      </c>
      <c r="AB10" s="284"/>
      <c r="AC10" s="285" t="s">
        <v>470</v>
      </c>
      <c r="AD10" s="281">
        <v>0.22</v>
      </c>
      <c r="AE10" s="261">
        <v>360</v>
      </c>
      <c r="AF10" s="261">
        <f t="shared" si="7"/>
        <v>1138</v>
      </c>
      <c r="AG10" s="266">
        <v>572</v>
      </c>
      <c r="AH10" s="266">
        <v>566</v>
      </c>
      <c r="AI10" s="266">
        <f t="shared" si="10"/>
        <v>1636.3636363636363</v>
      </c>
      <c r="AJ10" s="287">
        <f t="shared" si="11"/>
        <v>5172.727272727273</v>
      </c>
    </row>
    <row r="11" spans="1:36" ht="20.25" customHeight="1">
      <c r="A11" s="284"/>
      <c r="B11" s="285" t="s">
        <v>471</v>
      </c>
      <c r="C11" s="281">
        <v>0.27</v>
      </c>
      <c r="D11" s="261">
        <v>319</v>
      </c>
      <c r="E11" s="261">
        <f t="shared" si="9"/>
        <v>967</v>
      </c>
      <c r="F11" s="261">
        <v>472</v>
      </c>
      <c r="G11" s="261">
        <v>495</v>
      </c>
      <c r="H11" s="261">
        <f t="shared" si="8"/>
        <v>1181.4814814814813</v>
      </c>
      <c r="I11" s="286">
        <f t="shared" si="0"/>
        <v>3581.4814814814813</v>
      </c>
      <c r="J11" s="284"/>
      <c r="K11" s="285" t="s">
        <v>122</v>
      </c>
      <c r="L11" s="281">
        <v>0.08</v>
      </c>
      <c r="M11" s="261">
        <v>108</v>
      </c>
      <c r="N11" s="261">
        <f t="shared" si="1"/>
        <v>327</v>
      </c>
      <c r="O11" s="261">
        <v>156</v>
      </c>
      <c r="P11" s="261">
        <v>171</v>
      </c>
      <c r="Q11" s="261">
        <f t="shared" si="2"/>
        <v>1350</v>
      </c>
      <c r="R11" s="286">
        <f t="shared" si="3"/>
        <v>4087.5</v>
      </c>
      <c r="S11" s="284"/>
      <c r="T11" s="285" t="s">
        <v>123</v>
      </c>
      <c r="U11" s="281">
        <v>0.29</v>
      </c>
      <c r="V11" s="261">
        <v>530</v>
      </c>
      <c r="W11" s="261">
        <f t="shared" si="4"/>
        <v>1560</v>
      </c>
      <c r="X11" s="261">
        <v>773</v>
      </c>
      <c r="Y11" s="261">
        <v>787</v>
      </c>
      <c r="Z11" s="261">
        <f t="shared" si="5"/>
        <v>1827.5862068965519</v>
      </c>
      <c r="AA11" s="286">
        <f t="shared" si="6"/>
        <v>5379.310344827587</v>
      </c>
      <c r="AB11" s="284"/>
      <c r="AC11" s="285" t="s">
        <v>472</v>
      </c>
      <c r="AD11" s="281">
        <v>0.19</v>
      </c>
      <c r="AE11" s="261">
        <v>425</v>
      </c>
      <c r="AF11" s="261">
        <f t="shared" si="7"/>
        <v>1141</v>
      </c>
      <c r="AG11" s="266">
        <v>595</v>
      </c>
      <c r="AH11" s="266">
        <v>546</v>
      </c>
      <c r="AI11" s="266">
        <f t="shared" si="10"/>
        <v>2236.842105263158</v>
      </c>
      <c r="AJ11" s="287">
        <f t="shared" si="11"/>
        <v>6005.263157894737</v>
      </c>
    </row>
    <row r="12" spans="1:36" ht="20.25" customHeight="1">
      <c r="A12" s="284"/>
      <c r="B12" s="285" t="s">
        <v>125</v>
      </c>
      <c r="C12" s="281">
        <v>0.12</v>
      </c>
      <c r="D12" s="261">
        <v>112</v>
      </c>
      <c r="E12" s="261">
        <f t="shared" si="9"/>
        <v>308</v>
      </c>
      <c r="F12" s="261">
        <v>142</v>
      </c>
      <c r="G12" s="261">
        <v>166</v>
      </c>
      <c r="H12" s="261">
        <f t="shared" si="8"/>
        <v>933.3333333333334</v>
      </c>
      <c r="I12" s="286">
        <f t="shared" si="0"/>
        <v>2566.666666666667</v>
      </c>
      <c r="J12" s="284"/>
      <c r="K12" s="285" t="s">
        <v>126</v>
      </c>
      <c r="L12" s="281">
        <v>0.12</v>
      </c>
      <c r="M12" s="261">
        <v>189</v>
      </c>
      <c r="N12" s="261">
        <f t="shared" si="1"/>
        <v>606</v>
      </c>
      <c r="O12" s="261">
        <v>270</v>
      </c>
      <c r="P12" s="261">
        <v>336</v>
      </c>
      <c r="Q12" s="261">
        <f t="shared" si="2"/>
        <v>1575</v>
      </c>
      <c r="R12" s="286">
        <f t="shared" si="3"/>
        <v>5050</v>
      </c>
      <c r="S12" s="406" t="s">
        <v>127</v>
      </c>
      <c r="T12" s="407"/>
      <c r="U12" s="276">
        <v>28.53</v>
      </c>
      <c r="V12" s="264">
        <v>655</v>
      </c>
      <c r="W12" s="264">
        <f t="shared" si="4"/>
        <v>2168</v>
      </c>
      <c r="X12" s="264">
        <v>1035</v>
      </c>
      <c r="Y12" s="264">
        <v>1133</v>
      </c>
      <c r="Z12" s="264">
        <f t="shared" si="5"/>
        <v>22.958289519803714</v>
      </c>
      <c r="AA12" s="288">
        <f t="shared" si="6"/>
        <v>75.99018576936558</v>
      </c>
      <c r="AB12" s="271"/>
      <c r="AC12" s="285" t="s">
        <v>473</v>
      </c>
      <c r="AD12" s="281">
        <v>0.13</v>
      </c>
      <c r="AE12" s="261">
        <v>143</v>
      </c>
      <c r="AF12" s="261">
        <f t="shared" si="7"/>
        <v>473</v>
      </c>
      <c r="AG12" s="266">
        <v>222</v>
      </c>
      <c r="AH12" s="266">
        <v>251</v>
      </c>
      <c r="AI12" s="266">
        <f t="shared" si="10"/>
        <v>1100</v>
      </c>
      <c r="AJ12" s="287">
        <f t="shared" si="11"/>
        <v>3638.461538461538</v>
      </c>
    </row>
    <row r="13" spans="1:36" ht="20.25" customHeight="1">
      <c r="A13" s="284"/>
      <c r="B13" s="285" t="s">
        <v>129</v>
      </c>
      <c r="C13" s="281">
        <v>0.04</v>
      </c>
      <c r="D13" s="261">
        <v>95</v>
      </c>
      <c r="E13" s="261">
        <f t="shared" si="9"/>
        <v>244</v>
      </c>
      <c r="F13" s="261">
        <v>116</v>
      </c>
      <c r="G13" s="261">
        <v>128</v>
      </c>
      <c r="H13" s="261">
        <f t="shared" si="8"/>
        <v>2375</v>
      </c>
      <c r="I13" s="286">
        <f t="shared" si="0"/>
        <v>6100</v>
      </c>
      <c r="J13" s="284"/>
      <c r="K13" s="285" t="s">
        <v>130</v>
      </c>
      <c r="L13" s="281">
        <v>0.11</v>
      </c>
      <c r="M13" s="261">
        <v>201</v>
      </c>
      <c r="N13" s="261">
        <f t="shared" si="1"/>
        <v>662</v>
      </c>
      <c r="O13" s="261">
        <v>324</v>
      </c>
      <c r="P13" s="261">
        <v>338</v>
      </c>
      <c r="Q13" s="261">
        <f t="shared" si="2"/>
        <v>1827.2727272727273</v>
      </c>
      <c r="R13" s="286">
        <f t="shared" si="3"/>
        <v>6018.181818181818</v>
      </c>
      <c r="S13" s="284"/>
      <c r="T13" s="285" t="s">
        <v>131</v>
      </c>
      <c r="U13" s="281">
        <v>28.53</v>
      </c>
      <c r="V13" s="264">
        <v>655</v>
      </c>
      <c r="W13" s="264">
        <f>SUM(X13:Y13)</f>
        <v>2168</v>
      </c>
      <c r="X13" s="264">
        <v>1035</v>
      </c>
      <c r="Y13" s="264">
        <v>1133</v>
      </c>
      <c r="Z13" s="261">
        <f t="shared" si="5"/>
        <v>22.958289519803714</v>
      </c>
      <c r="AA13" s="286">
        <f t="shared" si="6"/>
        <v>75.99018576936558</v>
      </c>
      <c r="AB13" s="284"/>
      <c r="AC13" s="285" t="s">
        <v>474</v>
      </c>
      <c r="AD13" s="281">
        <v>0.23</v>
      </c>
      <c r="AE13" s="261">
        <v>252</v>
      </c>
      <c r="AF13" s="261">
        <f t="shared" si="7"/>
        <v>768</v>
      </c>
      <c r="AG13" s="266">
        <v>362</v>
      </c>
      <c r="AH13" s="266">
        <v>406</v>
      </c>
      <c r="AI13" s="266">
        <f t="shared" si="10"/>
        <v>1095.6521739130435</v>
      </c>
      <c r="AJ13" s="287">
        <f t="shared" si="11"/>
        <v>3339.1304347826085</v>
      </c>
    </row>
    <row r="14" spans="1:36" ht="20.25" customHeight="1">
      <c r="A14" s="284"/>
      <c r="B14" s="285" t="s">
        <v>133</v>
      </c>
      <c r="C14" s="281">
        <v>0.03</v>
      </c>
      <c r="D14" s="261">
        <v>44</v>
      </c>
      <c r="E14" s="261">
        <f t="shared" si="9"/>
        <v>102</v>
      </c>
      <c r="F14" s="261">
        <v>46</v>
      </c>
      <c r="G14" s="261">
        <v>56</v>
      </c>
      <c r="H14" s="261">
        <f t="shared" si="8"/>
        <v>1466.6666666666667</v>
      </c>
      <c r="I14" s="286">
        <f t="shared" si="0"/>
        <v>3400</v>
      </c>
      <c r="J14" s="284"/>
      <c r="K14" s="285" t="s">
        <v>134</v>
      </c>
      <c r="L14" s="281">
        <v>0.08</v>
      </c>
      <c r="M14" s="261">
        <v>128</v>
      </c>
      <c r="N14" s="261">
        <f t="shared" si="1"/>
        <v>397</v>
      </c>
      <c r="O14" s="261">
        <v>190</v>
      </c>
      <c r="P14" s="261">
        <v>207</v>
      </c>
      <c r="Q14" s="261">
        <f t="shared" si="2"/>
        <v>1600</v>
      </c>
      <c r="R14" s="286">
        <f t="shared" si="3"/>
        <v>4962.5</v>
      </c>
      <c r="S14" s="406" t="s">
        <v>135</v>
      </c>
      <c r="T14" s="407"/>
      <c r="U14" s="276">
        <v>79.03</v>
      </c>
      <c r="V14" s="264">
        <f>SUM(V15:V17)</f>
        <v>388</v>
      </c>
      <c r="W14" s="264">
        <f>SUM(W15:W17)</f>
        <v>1231</v>
      </c>
      <c r="X14" s="264">
        <f>SUM(X15:X17)</f>
        <v>572</v>
      </c>
      <c r="Y14" s="264">
        <f>SUM(Y15:Y17)</f>
        <v>659</v>
      </c>
      <c r="Z14" s="264">
        <f t="shared" si="5"/>
        <v>4.909528027331393</v>
      </c>
      <c r="AA14" s="288">
        <f t="shared" si="6"/>
        <v>15.576363406301404</v>
      </c>
      <c r="AB14" s="284"/>
      <c r="AC14" s="285" t="s">
        <v>113</v>
      </c>
      <c r="AD14" s="281">
        <v>0.47</v>
      </c>
      <c r="AE14" s="261">
        <v>0</v>
      </c>
      <c r="AF14" s="261">
        <f t="shared" si="7"/>
        <v>0</v>
      </c>
      <c r="AG14" s="266">
        <v>0</v>
      </c>
      <c r="AH14" s="266">
        <v>0</v>
      </c>
      <c r="AI14" s="266">
        <f t="shared" si="10"/>
        <v>0</v>
      </c>
      <c r="AJ14" s="287">
        <f t="shared" si="11"/>
        <v>0</v>
      </c>
    </row>
    <row r="15" spans="1:36" ht="20.25" customHeight="1">
      <c r="A15" s="284"/>
      <c r="B15" s="285" t="s">
        <v>137</v>
      </c>
      <c r="C15" s="281">
        <v>0.01</v>
      </c>
      <c r="D15" s="261">
        <v>14</v>
      </c>
      <c r="E15" s="261">
        <f t="shared" si="9"/>
        <v>39</v>
      </c>
      <c r="F15" s="261">
        <v>18</v>
      </c>
      <c r="G15" s="261">
        <v>21</v>
      </c>
      <c r="H15" s="261">
        <f t="shared" si="8"/>
        <v>1400</v>
      </c>
      <c r="I15" s="286">
        <f t="shared" si="0"/>
        <v>3900</v>
      </c>
      <c r="J15" s="406" t="s">
        <v>138</v>
      </c>
      <c r="K15" s="407"/>
      <c r="L15" s="276">
        <v>29.24</v>
      </c>
      <c r="M15" s="264">
        <f>SUM(M16:M26)</f>
        <v>4298</v>
      </c>
      <c r="N15" s="264">
        <f t="shared" si="1"/>
        <v>14011</v>
      </c>
      <c r="O15" s="264">
        <f>SUM(O16:O26)</f>
        <v>7012</v>
      </c>
      <c r="P15" s="264">
        <f>SUM(P16:P26)</f>
        <v>6999</v>
      </c>
      <c r="Q15" s="264">
        <f t="shared" si="2"/>
        <v>146.99042407660738</v>
      </c>
      <c r="R15" s="288">
        <f t="shared" si="3"/>
        <v>479.17236662106706</v>
      </c>
      <c r="S15" s="284"/>
      <c r="T15" s="285" t="s">
        <v>139</v>
      </c>
      <c r="U15" s="281">
        <v>3.83</v>
      </c>
      <c r="V15" s="261">
        <v>38</v>
      </c>
      <c r="W15" s="261">
        <f>SUM(X15:Y15)</f>
        <v>136</v>
      </c>
      <c r="X15" s="261">
        <v>62</v>
      </c>
      <c r="Y15" s="261">
        <v>74</v>
      </c>
      <c r="Z15" s="261">
        <f t="shared" si="5"/>
        <v>9.921671018276761</v>
      </c>
      <c r="AA15" s="286">
        <f t="shared" si="6"/>
        <v>35.50913838120104</v>
      </c>
      <c r="AB15" s="284"/>
      <c r="AC15" s="285" t="s">
        <v>117</v>
      </c>
      <c r="AD15" s="281">
        <v>0.08</v>
      </c>
      <c r="AE15" s="261">
        <v>182</v>
      </c>
      <c r="AF15" s="261">
        <f t="shared" si="7"/>
        <v>616</v>
      </c>
      <c r="AG15" s="266">
        <v>307</v>
      </c>
      <c r="AH15" s="266">
        <v>309</v>
      </c>
      <c r="AI15" s="266">
        <f t="shared" si="10"/>
        <v>2275</v>
      </c>
      <c r="AJ15" s="287">
        <f t="shared" si="11"/>
        <v>7700</v>
      </c>
    </row>
    <row r="16" spans="1:36" ht="20.25" customHeight="1">
      <c r="A16" s="284"/>
      <c r="B16" s="285" t="s">
        <v>141</v>
      </c>
      <c r="C16" s="281">
        <v>0.01</v>
      </c>
      <c r="D16" s="261">
        <v>8</v>
      </c>
      <c r="E16" s="261">
        <f t="shared" si="9"/>
        <v>17</v>
      </c>
      <c r="F16" s="261">
        <v>8</v>
      </c>
      <c r="G16" s="261">
        <v>9</v>
      </c>
      <c r="H16" s="261">
        <f t="shared" si="8"/>
        <v>800</v>
      </c>
      <c r="I16" s="286">
        <f t="shared" si="0"/>
        <v>1700</v>
      </c>
      <c r="J16" s="284"/>
      <c r="K16" s="285" t="s">
        <v>142</v>
      </c>
      <c r="L16" s="281">
        <v>3.01</v>
      </c>
      <c r="M16" s="261">
        <v>511</v>
      </c>
      <c r="N16" s="261">
        <f t="shared" si="1"/>
        <v>1628</v>
      </c>
      <c r="O16" s="261">
        <v>808</v>
      </c>
      <c r="P16" s="261">
        <v>820</v>
      </c>
      <c r="Q16" s="261">
        <f t="shared" si="2"/>
        <v>169.76744186046514</v>
      </c>
      <c r="R16" s="286">
        <f t="shared" si="3"/>
        <v>540.8637873754153</v>
      </c>
      <c r="S16" s="284"/>
      <c r="T16" s="285" t="s">
        <v>143</v>
      </c>
      <c r="U16" s="281">
        <v>5.22</v>
      </c>
      <c r="V16" s="261">
        <v>46</v>
      </c>
      <c r="W16" s="261">
        <f>SUM(X16:Y16)</f>
        <v>176</v>
      </c>
      <c r="X16" s="261">
        <v>83</v>
      </c>
      <c r="Y16" s="261">
        <v>93</v>
      </c>
      <c r="Z16" s="261">
        <f t="shared" si="5"/>
        <v>8.812260536398467</v>
      </c>
      <c r="AA16" s="286">
        <f t="shared" si="6"/>
        <v>33.71647509578544</v>
      </c>
      <c r="AB16" s="284"/>
      <c r="AC16" s="285" t="s">
        <v>121</v>
      </c>
      <c r="AD16" s="281">
        <v>0.09</v>
      </c>
      <c r="AE16" s="261">
        <v>107</v>
      </c>
      <c r="AF16" s="261">
        <f t="shared" si="7"/>
        <v>357</v>
      </c>
      <c r="AG16" s="266">
        <v>178</v>
      </c>
      <c r="AH16" s="266">
        <v>179</v>
      </c>
      <c r="AI16" s="266">
        <f t="shared" si="10"/>
        <v>1188.888888888889</v>
      </c>
      <c r="AJ16" s="287">
        <f t="shared" si="11"/>
        <v>3966.666666666667</v>
      </c>
    </row>
    <row r="17" spans="1:36" ht="20.25" customHeight="1">
      <c r="A17" s="284"/>
      <c r="B17" s="285" t="s">
        <v>145</v>
      </c>
      <c r="C17" s="281">
        <v>0.16</v>
      </c>
      <c r="D17" s="261">
        <v>79</v>
      </c>
      <c r="E17" s="261">
        <f>SUM(F17:G17)</f>
        <v>270</v>
      </c>
      <c r="F17" s="261">
        <v>109</v>
      </c>
      <c r="G17" s="261">
        <v>161</v>
      </c>
      <c r="H17" s="261">
        <f t="shared" si="8"/>
        <v>493.75</v>
      </c>
      <c r="I17" s="286">
        <f t="shared" si="0"/>
        <v>1687.5</v>
      </c>
      <c r="J17" s="284"/>
      <c r="K17" s="285" t="s">
        <v>146</v>
      </c>
      <c r="L17" s="281">
        <v>2.69</v>
      </c>
      <c r="M17" s="261">
        <v>229</v>
      </c>
      <c r="N17" s="261">
        <f t="shared" si="1"/>
        <v>877</v>
      </c>
      <c r="O17" s="261">
        <v>446</v>
      </c>
      <c r="P17" s="261">
        <v>431</v>
      </c>
      <c r="Q17" s="261">
        <f t="shared" si="2"/>
        <v>85.13011152416357</v>
      </c>
      <c r="R17" s="286">
        <f t="shared" si="3"/>
        <v>326.02230483271376</v>
      </c>
      <c r="S17" s="284"/>
      <c r="T17" s="285" t="s">
        <v>147</v>
      </c>
      <c r="U17" s="281">
        <v>69.98</v>
      </c>
      <c r="V17" s="261">
        <v>304</v>
      </c>
      <c r="W17" s="261">
        <f>SUM(X17:Y17)</f>
        <v>919</v>
      </c>
      <c r="X17" s="261">
        <v>427</v>
      </c>
      <c r="Y17" s="261">
        <v>492</v>
      </c>
      <c r="Z17" s="261">
        <f t="shared" si="5"/>
        <v>4.3440983138039435</v>
      </c>
      <c r="AA17" s="286">
        <f t="shared" si="6"/>
        <v>13.132323521006</v>
      </c>
      <c r="AB17" s="284"/>
      <c r="AC17" s="285" t="s">
        <v>124</v>
      </c>
      <c r="AD17" s="281">
        <v>0.11</v>
      </c>
      <c r="AE17" s="261">
        <v>180</v>
      </c>
      <c r="AF17" s="261">
        <f t="shared" si="7"/>
        <v>619</v>
      </c>
      <c r="AG17" s="266">
        <v>304</v>
      </c>
      <c r="AH17" s="266">
        <v>315</v>
      </c>
      <c r="AI17" s="266">
        <f t="shared" si="10"/>
        <v>1636.3636363636363</v>
      </c>
      <c r="AJ17" s="287">
        <f t="shared" si="11"/>
        <v>5627.272727272727</v>
      </c>
    </row>
    <row r="18" spans="1:36" ht="20.25" customHeight="1">
      <c r="A18" s="284"/>
      <c r="B18" s="285" t="s">
        <v>149</v>
      </c>
      <c r="C18" s="281">
        <v>0.03</v>
      </c>
      <c r="D18" s="261">
        <v>33</v>
      </c>
      <c r="E18" s="261">
        <f t="shared" si="9"/>
        <v>95</v>
      </c>
      <c r="F18" s="261">
        <v>45</v>
      </c>
      <c r="G18" s="261">
        <v>50</v>
      </c>
      <c r="H18" s="261">
        <f t="shared" si="8"/>
        <v>1100</v>
      </c>
      <c r="I18" s="286">
        <f t="shared" si="0"/>
        <v>3166.666666666667</v>
      </c>
      <c r="J18" s="284"/>
      <c r="K18" s="285" t="s">
        <v>150</v>
      </c>
      <c r="L18" s="281">
        <v>2.55</v>
      </c>
      <c r="M18" s="261">
        <v>20</v>
      </c>
      <c r="N18" s="261">
        <f t="shared" si="1"/>
        <v>72</v>
      </c>
      <c r="O18" s="261">
        <v>34</v>
      </c>
      <c r="P18" s="261">
        <v>38</v>
      </c>
      <c r="Q18" s="261">
        <f t="shared" si="2"/>
        <v>7.843137254901961</v>
      </c>
      <c r="R18" s="286">
        <f t="shared" si="3"/>
        <v>28.23529411764706</v>
      </c>
      <c r="S18" s="406" t="s">
        <v>151</v>
      </c>
      <c r="T18" s="407"/>
      <c r="U18" s="276">
        <v>46.69</v>
      </c>
      <c r="V18" s="264">
        <f>SUM(V19:V22)</f>
        <v>694</v>
      </c>
      <c r="W18" s="264">
        <f>SUM(W19:W22)</f>
        <v>2440</v>
      </c>
      <c r="X18" s="264">
        <f>SUM(X19:X22)</f>
        <v>1203</v>
      </c>
      <c r="Y18" s="264">
        <f>SUM(Y19:Y22)</f>
        <v>1237</v>
      </c>
      <c r="Z18" s="264">
        <f t="shared" si="5"/>
        <v>14.863996573142002</v>
      </c>
      <c r="AA18" s="288">
        <f t="shared" si="6"/>
        <v>52.25958449346756</v>
      </c>
      <c r="AB18" s="271"/>
      <c r="AC18" s="285" t="s">
        <v>128</v>
      </c>
      <c r="AD18" s="281">
        <v>0.09</v>
      </c>
      <c r="AE18" s="261">
        <v>208</v>
      </c>
      <c r="AF18" s="261">
        <f aca="true" t="shared" si="12" ref="AF18:AF27">SUM(AG18:AH18)</f>
        <v>673</v>
      </c>
      <c r="AG18" s="266">
        <v>344</v>
      </c>
      <c r="AH18" s="266">
        <v>329</v>
      </c>
      <c r="AI18" s="266">
        <f t="shared" si="10"/>
        <v>2311.1111111111113</v>
      </c>
      <c r="AJ18" s="287">
        <f t="shared" si="11"/>
        <v>7477.777777777778</v>
      </c>
    </row>
    <row r="19" spans="1:36" ht="20.25" customHeight="1">
      <c r="A19" s="284"/>
      <c r="B19" s="285" t="s">
        <v>153</v>
      </c>
      <c r="C19" s="281">
        <v>0.05</v>
      </c>
      <c r="D19" s="261">
        <v>121</v>
      </c>
      <c r="E19" s="261">
        <f t="shared" si="9"/>
        <v>325</v>
      </c>
      <c r="F19" s="261">
        <v>158</v>
      </c>
      <c r="G19" s="261">
        <v>167</v>
      </c>
      <c r="H19" s="261">
        <f t="shared" si="8"/>
        <v>2420</v>
      </c>
      <c r="I19" s="286">
        <f t="shared" si="0"/>
        <v>6500</v>
      </c>
      <c r="J19" s="284"/>
      <c r="K19" s="285" t="s">
        <v>154</v>
      </c>
      <c r="L19" s="281">
        <v>4.19</v>
      </c>
      <c r="M19" s="261">
        <v>146</v>
      </c>
      <c r="N19" s="261">
        <f t="shared" si="1"/>
        <v>555</v>
      </c>
      <c r="O19" s="261">
        <v>248</v>
      </c>
      <c r="P19" s="261">
        <v>307</v>
      </c>
      <c r="Q19" s="261">
        <f t="shared" si="2"/>
        <v>34.84486873508353</v>
      </c>
      <c r="R19" s="286">
        <f t="shared" si="3"/>
        <v>132.45823389021479</v>
      </c>
      <c r="S19" s="284"/>
      <c r="T19" s="285" t="s">
        <v>155</v>
      </c>
      <c r="U19" s="281">
        <v>1.73</v>
      </c>
      <c r="V19" s="261">
        <v>48</v>
      </c>
      <c r="W19" s="261">
        <f>SUM(X19:Y19)</f>
        <v>198</v>
      </c>
      <c r="X19" s="261">
        <v>98</v>
      </c>
      <c r="Y19" s="261">
        <v>100</v>
      </c>
      <c r="Z19" s="261">
        <f t="shared" si="5"/>
        <v>27.745664739884393</v>
      </c>
      <c r="AA19" s="286">
        <f t="shared" si="6"/>
        <v>114.45086705202313</v>
      </c>
      <c r="AB19" s="406" t="s">
        <v>132</v>
      </c>
      <c r="AC19" s="407"/>
      <c r="AD19" s="276">
        <v>30.02</v>
      </c>
      <c r="AE19" s="264">
        <f>SUM(AE20:AE25)</f>
        <v>1055</v>
      </c>
      <c r="AF19" s="264">
        <f t="shared" si="12"/>
        <v>3662</v>
      </c>
      <c r="AG19" s="267">
        <f>SUM(AG20:AG25)</f>
        <v>1814</v>
      </c>
      <c r="AH19" s="267">
        <f>SUM(AH20:AH25)</f>
        <v>1848</v>
      </c>
      <c r="AI19" s="267">
        <f t="shared" si="10"/>
        <v>35.14323784143904</v>
      </c>
      <c r="AJ19" s="289">
        <f t="shared" si="11"/>
        <v>121.98534310459694</v>
      </c>
    </row>
    <row r="20" spans="1:36" ht="20.25" customHeight="1">
      <c r="A20" s="284"/>
      <c r="B20" s="285" t="s">
        <v>157</v>
      </c>
      <c r="C20" s="281">
        <v>0.02</v>
      </c>
      <c r="D20" s="261">
        <v>26</v>
      </c>
      <c r="E20" s="261">
        <f t="shared" si="9"/>
        <v>72</v>
      </c>
      <c r="F20" s="261">
        <v>31</v>
      </c>
      <c r="G20" s="261">
        <v>41</v>
      </c>
      <c r="H20" s="261">
        <f t="shared" si="8"/>
        <v>1300</v>
      </c>
      <c r="I20" s="286">
        <f t="shared" si="0"/>
        <v>3600</v>
      </c>
      <c r="J20" s="284"/>
      <c r="K20" s="285" t="s">
        <v>158</v>
      </c>
      <c r="L20" s="281">
        <v>4.39</v>
      </c>
      <c r="M20" s="261">
        <v>518</v>
      </c>
      <c r="N20" s="261">
        <f t="shared" si="1"/>
        <v>1855</v>
      </c>
      <c r="O20" s="261">
        <v>954</v>
      </c>
      <c r="P20" s="261">
        <v>901</v>
      </c>
      <c r="Q20" s="261">
        <f t="shared" si="2"/>
        <v>117.99544419134398</v>
      </c>
      <c r="R20" s="286">
        <f t="shared" si="3"/>
        <v>422.55125284738045</v>
      </c>
      <c r="S20" s="284"/>
      <c r="T20" s="285" t="s">
        <v>159</v>
      </c>
      <c r="U20" s="281">
        <v>10.61</v>
      </c>
      <c r="V20" s="261">
        <v>328</v>
      </c>
      <c r="W20" s="261">
        <f>SUM(X20:Y20)</f>
        <v>1210</v>
      </c>
      <c r="X20" s="261">
        <v>598</v>
      </c>
      <c r="Y20" s="261">
        <v>612</v>
      </c>
      <c r="Z20" s="261">
        <f t="shared" si="5"/>
        <v>30.914231856738926</v>
      </c>
      <c r="AA20" s="286">
        <f t="shared" si="6"/>
        <v>114.04335532516494</v>
      </c>
      <c r="AB20" s="284"/>
      <c r="AC20" s="285" t="s">
        <v>136</v>
      </c>
      <c r="AD20" s="281">
        <v>0.54</v>
      </c>
      <c r="AE20" s="261">
        <v>37</v>
      </c>
      <c r="AF20" s="261">
        <f t="shared" si="12"/>
        <v>158</v>
      </c>
      <c r="AG20" s="266">
        <v>74</v>
      </c>
      <c r="AH20" s="266">
        <v>84</v>
      </c>
      <c r="AI20" s="266">
        <f t="shared" si="10"/>
        <v>68.51851851851852</v>
      </c>
      <c r="AJ20" s="287">
        <f t="shared" si="11"/>
        <v>292.59259259259255</v>
      </c>
    </row>
    <row r="21" spans="1:36" ht="20.25" customHeight="1">
      <c r="A21" s="284"/>
      <c r="B21" s="285" t="s">
        <v>161</v>
      </c>
      <c r="C21" s="281">
        <v>0.02</v>
      </c>
      <c r="D21" s="261">
        <v>57</v>
      </c>
      <c r="E21" s="261">
        <f t="shared" si="9"/>
        <v>147</v>
      </c>
      <c r="F21" s="261">
        <v>66</v>
      </c>
      <c r="G21" s="261">
        <v>81</v>
      </c>
      <c r="H21" s="261">
        <f t="shared" si="8"/>
        <v>2850</v>
      </c>
      <c r="I21" s="286">
        <f t="shared" si="0"/>
        <v>7350</v>
      </c>
      <c r="J21" s="284"/>
      <c r="K21" s="285" t="s">
        <v>162</v>
      </c>
      <c r="L21" s="281">
        <v>0.66</v>
      </c>
      <c r="M21" s="261">
        <v>583</v>
      </c>
      <c r="N21" s="261">
        <f t="shared" si="1"/>
        <v>1732</v>
      </c>
      <c r="O21" s="261">
        <v>844</v>
      </c>
      <c r="P21" s="261">
        <v>888</v>
      </c>
      <c r="Q21" s="261">
        <f t="shared" si="2"/>
        <v>883.3333333333333</v>
      </c>
      <c r="R21" s="286">
        <f>N21/L21</f>
        <v>2624.242424242424</v>
      </c>
      <c r="S21" s="284"/>
      <c r="T21" s="285" t="s">
        <v>163</v>
      </c>
      <c r="U21" s="281">
        <v>7</v>
      </c>
      <c r="V21" s="261">
        <v>123</v>
      </c>
      <c r="W21" s="261">
        <f>SUM(X21:Y21)</f>
        <v>426</v>
      </c>
      <c r="X21" s="261">
        <v>206</v>
      </c>
      <c r="Y21" s="261">
        <v>220</v>
      </c>
      <c r="Z21" s="261">
        <f t="shared" si="5"/>
        <v>17.571428571428573</v>
      </c>
      <c r="AA21" s="286">
        <f t="shared" si="6"/>
        <v>60.857142857142854</v>
      </c>
      <c r="AB21" s="284"/>
      <c r="AC21" s="285" t="s">
        <v>140</v>
      </c>
      <c r="AD21" s="281">
        <v>1.36</v>
      </c>
      <c r="AE21" s="261">
        <v>104</v>
      </c>
      <c r="AF21" s="261">
        <f t="shared" si="12"/>
        <v>380</v>
      </c>
      <c r="AG21" s="266">
        <v>202</v>
      </c>
      <c r="AH21" s="266">
        <v>178</v>
      </c>
      <c r="AI21" s="266">
        <f t="shared" si="10"/>
        <v>76.47058823529412</v>
      </c>
      <c r="AJ21" s="287">
        <f t="shared" si="11"/>
        <v>279.4117647058823</v>
      </c>
    </row>
    <row r="22" spans="1:36" ht="20.25" customHeight="1">
      <c r="A22" s="284"/>
      <c r="B22" s="285" t="s">
        <v>165</v>
      </c>
      <c r="C22" s="281">
        <v>0.05</v>
      </c>
      <c r="D22" s="261">
        <v>151</v>
      </c>
      <c r="E22" s="261">
        <f t="shared" si="9"/>
        <v>398</v>
      </c>
      <c r="F22" s="261">
        <v>174</v>
      </c>
      <c r="G22" s="261">
        <v>224</v>
      </c>
      <c r="H22" s="261">
        <f t="shared" si="8"/>
        <v>3020</v>
      </c>
      <c r="I22" s="286">
        <f t="shared" si="0"/>
        <v>7960</v>
      </c>
      <c r="J22" s="284"/>
      <c r="K22" s="285" t="s">
        <v>166</v>
      </c>
      <c r="L22" s="281">
        <v>0.33</v>
      </c>
      <c r="M22" s="261">
        <v>16</v>
      </c>
      <c r="N22" s="261">
        <f t="shared" si="1"/>
        <v>64</v>
      </c>
      <c r="O22" s="261">
        <v>32</v>
      </c>
      <c r="P22" s="261">
        <v>32</v>
      </c>
      <c r="Q22" s="261">
        <f t="shared" si="2"/>
        <v>48.484848484848484</v>
      </c>
      <c r="R22" s="286">
        <f t="shared" si="3"/>
        <v>193.93939393939394</v>
      </c>
      <c r="S22" s="284"/>
      <c r="T22" s="285" t="s">
        <v>167</v>
      </c>
      <c r="U22" s="281">
        <v>27.35</v>
      </c>
      <c r="V22" s="261">
        <v>195</v>
      </c>
      <c r="W22" s="261">
        <f>SUM(X22:Y22)</f>
        <v>606</v>
      </c>
      <c r="X22" s="261">
        <v>301</v>
      </c>
      <c r="Y22" s="261">
        <v>305</v>
      </c>
      <c r="Z22" s="261">
        <f t="shared" si="5"/>
        <v>7.129798903107861</v>
      </c>
      <c r="AA22" s="286">
        <f t="shared" si="6"/>
        <v>22.15722120658135</v>
      </c>
      <c r="AB22" s="284"/>
      <c r="AC22" s="285" t="s">
        <v>144</v>
      </c>
      <c r="AD22" s="281">
        <v>2.67</v>
      </c>
      <c r="AE22" s="261">
        <v>134</v>
      </c>
      <c r="AF22" s="261">
        <f t="shared" si="12"/>
        <v>458</v>
      </c>
      <c r="AG22" s="266">
        <v>226</v>
      </c>
      <c r="AH22" s="266">
        <v>232</v>
      </c>
      <c r="AI22" s="266">
        <f t="shared" si="10"/>
        <v>50.187265917603</v>
      </c>
      <c r="AJ22" s="287">
        <f t="shared" si="11"/>
        <v>171.53558052434457</v>
      </c>
    </row>
    <row r="23" spans="1:36" ht="20.25" customHeight="1">
      <c r="A23" s="284"/>
      <c r="B23" s="285" t="s">
        <v>169</v>
      </c>
      <c r="C23" s="281">
        <v>0.05</v>
      </c>
      <c r="D23" s="261">
        <v>125</v>
      </c>
      <c r="E23" s="261">
        <f t="shared" si="9"/>
        <v>307</v>
      </c>
      <c r="F23" s="261">
        <v>144</v>
      </c>
      <c r="G23" s="261">
        <v>163</v>
      </c>
      <c r="H23" s="261">
        <f t="shared" si="8"/>
        <v>2500</v>
      </c>
      <c r="I23" s="286">
        <f t="shared" si="0"/>
        <v>6140</v>
      </c>
      <c r="J23" s="284"/>
      <c r="K23" s="285" t="s">
        <v>170</v>
      </c>
      <c r="L23" s="281">
        <v>0.86</v>
      </c>
      <c r="M23" s="261">
        <v>27</v>
      </c>
      <c r="N23" s="261">
        <f t="shared" si="1"/>
        <v>103</v>
      </c>
      <c r="O23" s="261">
        <v>55</v>
      </c>
      <c r="P23" s="261">
        <v>48</v>
      </c>
      <c r="Q23" s="261">
        <f t="shared" si="2"/>
        <v>31.3953488372093</v>
      </c>
      <c r="R23" s="286">
        <f t="shared" si="3"/>
        <v>119.76744186046511</v>
      </c>
      <c r="S23" s="406" t="s">
        <v>171</v>
      </c>
      <c r="T23" s="407"/>
      <c r="U23" s="276">
        <v>29.21</v>
      </c>
      <c r="V23" s="264">
        <f>SUM(V24:V37,AE5:AE18)</f>
        <v>8572</v>
      </c>
      <c r="W23" s="264">
        <f>SUM(W24:W37,AF5:AF18)</f>
        <v>25641</v>
      </c>
      <c r="X23" s="264">
        <f>SUM(X24:X37,AG5:AG18)</f>
        <v>12793</v>
      </c>
      <c r="Y23" s="264">
        <f>SUM(Y24:Y37,AH5:AH18)</f>
        <v>12848</v>
      </c>
      <c r="Z23" s="264">
        <f t="shared" si="5"/>
        <v>293.461143444026</v>
      </c>
      <c r="AA23" s="288">
        <f t="shared" si="6"/>
        <v>877.8158165011982</v>
      </c>
      <c r="AB23" s="284"/>
      <c r="AC23" s="285" t="s">
        <v>148</v>
      </c>
      <c r="AD23" s="281">
        <v>5.28</v>
      </c>
      <c r="AE23" s="261">
        <v>423</v>
      </c>
      <c r="AF23" s="261">
        <f t="shared" si="12"/>
        <v>1501</v>
      </c>
      <c r="AG23" s="266">
        <v>743</v>
      </c>
      <c r="AH23" s="266">
        <v>758</v>
      </c>
      <c r="AI23" s="266">
        <f t="shared" si="10"/>
        <v>80.11363636363636</v>
      </c>
      <c r="AJ23" s="287">
        <f t="shared" si="11"/>
        <v>284.280303030303</v>
      </c>
    </row>
    <row r="24" spans="1:36" ht="20.25" customHeight="1">
      <c r="A24" s="284"/>
      <c r="B24" s="285" t="s">
        <v>173</v>
      </c>
      <c r="C24" s="281">
        <v>0.07</v>
      </c>
      <c r="D24" s="261">
        <v>83</v>
      </c>
      <c r="E24" s="261">
        <f t="shared" si="9"/>
        <v>195</v>
      </c>
      <c r="F24" s="261">
        <v>93</v>
      </c>
      <c r="G24" s="261">
        <v>102</v>
      </c>
      <c r="H24" s="261">
        <f t="shared" si="8"/>
        <v>1185.7142857142856</v>
      </c>
      <c r="I24" s="286">
        <f t="shared" si="0"/>
        <v>2785.7142857142853</v>
      </c>
      <c r="J24" s="284"/>
      <c r="K24" s="285" t="s">
        <v>174</v>
      </c>
      <c r="L24" s="281">
        <v>0.53</v>
      </c>
      <c r="M24" s="261">
        <v>311</v>
      </c>
      <c r="N24" s="261">
        <f t="shared" si="1"/>
        <v>941</v>
      </c>
      <c r="O24" s="261">
        <v>448</v>
      </c>
      <c r="P24" s="261">
        <v>493</v>
      </c>
      <c r="Q24" s="261">
        <f t="shared" si="2"/>
        <v>586.7924528301886</v>
      </c>
      <c r="R24" s="286">
        <f t="shared" si="3"/>
        <v>1775.4716981132074</v>
      </c>
      <c r="S24" s="284"/>
      <c r="T24" s="285" t="s">
        <v>175</v>
      </c>
      <c r="U24" s="281">
        <v>6.32</v>
      </c>
      <c r="V24" s="261">
        <v>690</v>
      </c>
      <c r="W24" s="261">
        <f>SUM(X24:Y24)</f>
        <v>2270</v>
      </c>
      <c r="X24" s="261">
        <v>1144</v>
      </c>
      <c r="Y24" s="261">
        <v>1126</v>
      </c>
      <c r="Z24" s="261">
        <f t="shared" si="5"/>
        <v>109.17721518987341</v>
      </c>
      <c r="AA24" s="286">
        <f t="shared" si="6"/>
        <v>359.1772151898734</v>
      </c>
      <c r="AB24" s="284"/>
      <c r="AC24" s="285" t="s">
        <v>152</v>
      </c>
      <c r="AD24" s="281">
        <v>19.87</v>
      </c>
      <c r="AE24" s="261">
        <v>180</v>
      </c>
      <c r="AF24" s="261">
        <f t="shared" si="12"/>
        <v>612</v>
      </c>
      <c r="AG24" s="266">
        <v>305</v>
      </c>
      <c r="AH24" s="266">
        <v>307</v>
      </c>
      <c r="AI24" s="266">
        <f t="shared" si="10"/>
        <v>9.058882737795672</v>
      </c>
      <c r="AJ24" s="287">
        <f t="shared" si="11"/>
        <v>30.800201308505283</v>
      </c>
    </row>
    <row r="25" spans="1:36" ht="20.25" customHeight="1">
      <c r="A25" s="284"/>
      <c r="B25" s="285" t="s">
        <v>177</v>
      </c>
      <c r="C25" s="281">
        <v>0.19</v>
      </c>
      <c r="D25" s="261">
        <v>287</v>
      </c>
      <c r="E25" s="261">
        <f t="shared" si="9"/>
        <v>683</v>
      </c>
      <c r="F25" s="261">
        <v>334</v>
      </c>
      <c r="G25" s="261">
        <v>349</v>
      </c>
      <c r="H25" s="261">
        <f t="shared" si="8"/>
        <v>1510.5263157894738</v>
      </c>
      <c r="I25" s="286">
        <f t="shared" si="0"/>
        <v>3594.736842105263</v>
      </c>
      <c r="J25" s="284"/>
      <c r="K25" s="285" t="s">
        <v>178</v>
      </c>
      <c r="L25" s="281">
        <v>3.52</v>
      </c>
      <c r="M25" s="261">
        <v>183</v>
      </c>
      <c r="N25" s="261">
        <f t="shared" si="1"/>
        <v>678</v>
      </c>
      <c r="O25" s="261">
        <v>352</v>
      </c>
      <c r="P25" s="261">
        <v>326</v>
      </c>
      <c r="Q25" s="261">
        <f t="shared" si="2"/>
        <v>51.98863636363637</v>
      </c>
      <c r="R25" s="286">
        <f t="shared" si="3"/>
        <v>192.61363636363637</v>
      </c>
      <c r="S25" s="284"/>
      <c r="T25" s="285" t="s">
        <v>475</v>
      </c>
      <c r="U25" s="281">
        <v>7.21</v>
      </c>
      <c r="V25" s="261">
        <v>764</v>
      </c>
      <c r="W25" s="261">
        <f aca="true" t="shared" si="13" ref="W25:W37">SUM(X25:Y25)</f>
        <v>2376</v>
      </c>
      <c r="X25" s="261">
        <v>1212</v>
      </c>
      <c r="Y25" s="261">
        <v>1164</v>
      </c>
      <c r="Z25" s="261">
        <f t="shared" si="5"/>
        <v>105.96393897364771</v>
      </c>
      <c r="AA25" s="286">
        <f t="shared" si="6"/>
        <v>329.5423023578363</v>
      </c>
      <c r="AB25" s="284"/>
      <c r="AC25" s="285" t="s">
        <v>156</v>
      </c>
      <c r="AD25" s="281">
        <v>0.3</v>
      </c>
      <c r="AE25" s="261">
        <v>177</v>
      </c>
      <c r="AF25" s="261">
        <f t="shared" si="12"/>
        <v>553</v>
      </c>
      <c r="AG25" s="266">
        <v>264</v>
      </c>
      <c r="AH25" s="266">
        <v>289</v>
      </c>
      <c r="AI25" s="266">
        <f t="shared" si="10"/>
        <v>590</v>
      </c>
      <c r="AJ25" s="287">
        <f t="shared" si="11"/>
        <v>1843.3333333333335</v>
      </c>
    </row>
    <row r="26" spans="1:36" ht="20.25" customHeight="1">
      <c r="A26" s="284"/>
      <c r="B26" s="285" t="s">
        <v>180</v>
      </c>
      <c r="C26" s="281">
        <v>0.22</v>
      </c>
      <c r="D26" s="261">
        <v>221</v>
      </c>
      <c r="E26" s="261">
        <f t="shared" si="9"/>
        <v>500</v>
      </c>
      <c r="F26" s="261">
        <v>209</v>
      </c>
      <c r="G26" s="261">
        <v>291</v>
      </c>
      <c r="H26" s="261">
        <f t="shared" si="8"/>
        <v>1004.5454545454545</v>
      </c>
      <c r="I26" s="286">
        <f t="shared" si="0"/>
        <v>2272.7272727272725</v>
      </c>
      <c r="J26" s="284"/>
      <c r="K26" s="285" t="s">
        <v>181</v>
      </c>
      <c r="L26" s="281">
        <v>6.51</v>
      </c>
      <c r="M26" s="261">
        <v>1754</v>
      </c>
      <c r="N26" s="261">
        <f t="shared" si="1"/>
        <v>5506</v>
      </c>
      <c r="O26" s="261">
        <v>2791</v>
      </c>
      <c r="P26" s="261">
        <v>2715</v>
      </c>
      <c r="Q26" s="261">
        <f t="shared" si="2"/>
        <v>269.431643625192</v>
      </c>
      <c r="R26" s="286">
        <f t="shared" si="3"/>
        <v>845.7757296466974</v>
      </c>
      <c r="S26" s="284"/>
      <c r="T26" s="285" t="s">
        <v>182</v>
      </c>
      <c r="U26" s="281">
        <v>1.78</v>
      </c>
      <c r="V26" s="261">
        <v>240</v>
      </c>
      <c r="W26" s="261">
        <f t="shared" si="13"/>
        <v>802</v>
      </c>
      <c r="X26" s="261">
        <v>339</v>
      </c>
      <c r="Y26" s="261">
        <v>463</v>
      </c>
      <c r="Z26" s="261">
        <f t="shared" si="5"/>
        <v>134.8314606741573</v>
      </c>
      <c r="AA26" s="286">
        <f t="shared" si="6"/>
        <v>450.56179775280896</v>
      </c>
      <c r="AB26" s="408" t="s">
        <v>160</v>
      </c>
      <c r="AC26" s="409"/>
      <c r="AD26" s="276">
        <v>18.06</v>
      </c>
      <c r="AE26" s="264">
        <f>SUM(AE27:AE34)</f>
        <v>1503</v>
      </c>
      <c r="AF26" s="264">
        <f t="shared" si="12"/>
        <v>5045</v>
      </c>
      <c r="AG26" s="267">
        <f>SUM(AG27:AG34)</f>
        <v>2511</v>
      </c>
      <c r="AH26" s="267">
        <f>SUM(AH27:AH34)</f>
        <v>2534</v>
      </c>
      <c r="AI26" s="267">
        <f t="shared" si="10"/>
        <v>83.22259136212625</v>
      </c>
      <c r="AJ26" s="287">
        <f t="shared" si="11"/>
        <v>279.3466223698782</v>
      </c>
    </row>
    <row r="27" spans="1:36" ht="20.25" customHeight="1">
      <c r="A27" s="284"/>
      <c r="B27" s="285" t="s">
        <v>184</v>
      </c>
      <c r="C27" s="281">
        <v>0.06</v>
      </c>
      <c r="D27" s="261">
        <v>83</v>
      </c>
      <c r="E27" s="261">
        <f t="shared" si="9"/>
        <v>208</v>
      </c>
      <c r="F27" s="261">
        <v>103</v>
      </c>
      <c r="G27" s="261">
        <v>105</v>
      </c>
      <c r="H27" s="261">
        <f t="shared" si="8"/>
        <v>1383.3333333333335</v>
      </c>
      <c r="I27" s="286">
        <f t="shared" si="0"/>
        <v>3466.666666666667</v>
      </c>
      <c r="J27" s="406" t="s">
        <v>185</v>
      </c>
      <c r="K27" s="407"/>
      <c r="L27" s="276">
        <v>26.59</v>
      </c>
      <c r="M27" s="264">
        <f>SUM(M28:M34)</f>
        <v>977</v>
      </c>
      <c r="N27" s="264">
        <f t="shared" si="1"/>
        <v>3601</v>
      </c>
      <c r="O27" s="264">
        <f>SUM(O28:O34)</f>
        <v>1785</v>
      </c>
      <c r="P27" s="264">
        <f>SUM(P28:P34)</f>
        <v>1816</v>
      </c>
      <c r="Q27" s="264">
        <f t="shared" si="2"/>
        <v>36.74313651748778</v>
      </c>
      <c r="R27" s="288">
        <f t="shared" si="3"/>
        <v>135.42685220007522</v>
      </c>
      <c r="S27" s="284"/>
      <c r="T27" s="285" t="s">
        <v>186</v>
      </c>
      <c r="U27" s="281">
        <v>4.14</v>
      </c>
      <c r="V27" s="261">
        <v>237</v>
      </c>
      <c r="W27" s="261">
        <f t="shared" si="13"/>
        <v>950</v>
      </c>
      <c r="X27" s="261">
        <v>468</v>
      </c>
      <c r="Y27" s="261">
        <v>482</v>
      </c>
      <c r="Z27" s="261">
        <f t="shared" si="5"/>
        <v>57.24637681159421</v>
      </c>
      <c r="AA27" s="286">
        <f t="shared" si="6"/>
        <v>229.46859903381645</v>
      </c>
      <c r="AB27" s="284"/>
      <c r="AC27" s="285" t="s">
        <v>164</v>
      </c>
      <c r="AD27" s="281">
        <v>2.7</v>
      </c>
      <c r="AE27" s="261">
        <v>519</v>
      </c>
      <c r="AF27" s="261">
        <f t="shared" si="12"/>
        <v>1612</v>
      </c>
      <c r="AG27" s="266">
        <v>782</v>
      </c>
      <c r="AH27" s="266">
        <v>830</v>
      </c>
      <c r="AI27" s="266">
        <f t="shared" si="10"/>
        <v>192.2222222222222</v>
      </c>
      <c r="AJ27" s="287">
        <f t="shared" si="11"/>
        <v>597.037037037037</v>
      </c>
    </row>
    <row r="28" spans="1:36" ht="20.25" customHeight="1">
      <c r="A28" s="284"/>
      <c r="B28" s="285" t="s">
        <v>188</v>
      </c>
      <c r="C28" s="281">
        <v>0.14</v>
      </c>
      <c r="D28" s="261">
        <v>149</v>
      </c>
      <c r="E28" s="261">
        <f t="shared" si="9"/>
        <v>385</v>
      </c>
      <c r="F28" s="261">
        <v>192</v>
      </c>
      <c r="G28" s="261">
        <v>193</v>
      </c>
      <c r="H28" s="261">
        <f t="shared" si="8"/>
        <v>1064.2857142857142</v>
      </c>
      <c r="I28" s="286">
        <f t="shared" si="0"/>
        <v>2749.9999999999995</v>
      </c>
      <c r="J28" s="284"/>
      <c r="K28" s="285" t="s">
        <v>189</v>
      </c>
      <c r="L28" s="281">
        <v>2.65</v>
      </c>
      <c r="M28" s="261">
        <v>112</v>
      </c>
      <c r="N28" s="261">
        <f t="shared" si="1"/>
        <v>480</v>
      </c>
      <c r="O28" s="261">
        <v>242</v>
      </c>
      <c r="P28" s="261">
        <v>238</v>
      </c>
      <c r="Q28" s="261">
        <f t="shared" si="2"/>
        <v>42.26415094339623</v>
      </c>
      <c r="R28" s="286">
        <f t="shared" si="3"/>
        <v>181.13207547169813</v>
      </c>
      <c r="S28" s="284"/>
      <c r="T28" s="285" t="s">
        <v>190</v>
      </c>
      <c r="U28" s="281">
        <v>2.6</v>
      </c>
      <c r="V28" s="261">
        <v>75</v>
      </c>
      <c r="W28" s="261">
        <f t="shared" si="13"/>
        <v>309</v>
      </c>
      <c r="X28" s="261">
        <v>160</v>
      </c>
      <c r="Y28" s="261">
        <v>149</v>
      </c>
      <c r="Z28" s="261">
        <f t="shared" si="5"/>
        <v>28.846153846153847</v>
      </c>
      <c r="AA28" s="286">
        <f t="shared" si="6"/>
        <v>118.84615384615384</v>
      </c>
      <c r="AB28" s="284"/>
      <c r="AC28" s="285" t="s">
        <v>168</v>
      </c>
      <c r="AD28" s="281">
        <v>2.56</v>
      </c>
      <c r="AE28" s="261">
        <v>195</v>
      </c>
      <c r="AF28" s="261">
        <f aca="true" t="shared" si="14" ref="AF28:AF34">SUM(AG28:AH28)</f>
        <v>672</v>
      </c>
      <c r="AG28" s="266">
        <v>334</v>
      </c>
      <c r="AH28" s="266">
        <v>338</v>
      </c>
      <c r="AI28" s="266">
        <f t="shared" si="10"/>
        <v>76.171875</v>
      </c>
      <c r="AJ28" s="289">
        <f t="shared" si="11"/>
        <v>262.5</v>
      </c>
    </row>
    <row r="29" spans="1:36" ht="20.25" customHeight="1">
      <c r="A29" s="284"/>
      <c r="B29" s="285" t="s">
        <v>192</v>
      </c>
      <c r="C29" s="281">
        <v>0.07</v>
      </c>
      <c r="D29" s="261">
        <v>120</v>
      </c>
      <c r="E29" s="261">
        <f t="shared" si="9"/>
        <v>352</v>
      </c>
      <c r="F29" s="261">
        <v>170</v>
      </c>
      <c r="G29" s="261">
        <v>182</v>
      </c>
      <c r="H29" s="261">
        <f t="shared" si="8"/>
        <v>1714.2857142857142</v>
      </c>
      <c r="I29" s="286">
        <f t="shared" si="0"/>
        <v>5028.571428571428</v>
      </c>
      <c r="J29" s="284"/>
      <c r="K29" s="285" t="s">
        <v>193</v>
      </c>
      <c r="L29" s="281">
        <v>1.41</v>
      </c>
      <c r="M29" s="261">
        <v>154</v>
      </c>
      <c r="N29" s="261">
        <f t="shared" si="1"/>
        <v>571</v>
      </c>
      <c r="O29" s="261">
        <v>268</v>
      </c>
      <c r="P29" s="261">
        <v>303</v>
      </c>
      <c r="Q29" s="261">
        <f t="shared" si="2"/>
        <v>109.21985815602838</v>
      </c>
      <c r="R29" s="286">
        <f t="shared" si="3"/>
        <v>404.96453900709224</v>
      </c>
      <c r="S29" s="284"/>
      <c r="T29" s="285" t="s">
        <v>194</v>
      </c>
      <c r="U29" s="281">
        <v>1.9</v>
      </c>
      <c r="V29" s="261">
        <v>132</v>
      </c>
      <c r="W29" s="261">
        <f t="shared" si="13"/>
        <v>481</v>
      </c>
      <c r="X29" s="261">
        <v>253</v>
      </c>
      <c r="Y29" s="261">
        <v>228</v>
      </c>
      <c r="Z29" s="261">
        <f t="shared" si="5"/>
        <v>69.47368421052632</v>
      </c>
      <c r="AA29" s="286">
        <f t="shared" si="6"/>
        <v>253.1578947368421</v>
      </c>
      <c r="AB29" s="284"/>
      <c r="AC29" s="285" t="s">
        <v>172</v>
      </c>
      <c r="AD29" s="281">
        <v>1.01</v>
      </c>
      <c r="AE29" s="261">
        <v>42</v>
      </c>
      <c r="AF29" s="261">
        <f t="shared" si="14"/>
        <v>189</v>
      </c>
      <c r="AG29" s="266">
        <v>97</v>
      </c>
      <c r="AH29" s="266">
        <v>92</v>
      </c>
      <c r="AI29" s="266">
        <f t="shared" si="10"/>
        <v>41.584158415841586</v>
      </c>
      <c r="AJ29" s="287">
        <f t="shared" si="11"/>
        <v>187.12871287128712</v>
      </c>
    </row>
    <row r="30" spans="1:36" ht="20.25" customHeight="1">
      <c r="A30" s="284"/>
      <c r="B30" s="285" t="s">
        <v>196</v>
      </c>
      <c r="C30" s="281">
        <v>0.03</v>
      </c>
      <c r="D30" s="261">
        <v>68</v>
      </c>
      <c r="E30" s="261">
        <f t="shared" si="9"/>
        <v>198</v>
      </c>
      <c r="F30" s="261">
        <v>86</v>
      </c>
      <c r="G30" s="261">
        <v>112</v>
      </c>
      <c r="H30" s="261">
        <f t="shared" si="8"/>
        <v>2266.666666666667</v>
      </c>
      <c r="I30" s="286">
        <f t="shared" si="0"/>
        <v>6600</v>
      </c>
      <c r="J30" s="284"/>
      <c r="K30" s="285" t="s">
        <v>197</v>
      </c>
      <c r="L30" s="281">
        <v>1.94</v>
      </c>
      <c r="M30" s="261">
        <v>241</v>
      </c>
      <c r="N30" s="261">
        <f t="shared" si="1"/>
        <v>847</v>
      </c>
      <c r="O30" s="261">
        <v>430</v>
      </c>
      <c r="P30" s="261">
        <v>417</v>
      </c>
      <c r="Q30" s="261">
        <f t="shared" si="2"/>
        <v>124.22680412371135</v>
      </c>
      <c r="R30" s="286">
        <f t="shared" si="3"/>
        <v>436.59793814432993</v>
      </c>
      <c r="S30" s="284"/>
      <c r="T30" s="285" t="s">
        <v>198</v>
      </c>
      <c r="U30" s="281">
        <v>1.33</v>
      </c>
      <c r="V30" s="261">
        <v>0</v>
      </c>
      <c r="W30" s="261">
        <f t="shared" si="13"/>
        <v>0</v>
      </c>
      <c r="X30" s="261">
        <v>0</v>
      </c>
      <c r="Y30" s="261">
        <v>0</v>
      </c>
      <c r="Z30" s="261">
        <f t="shared" si="5"/>
        <v>0</v>
      </c>
      <c r="AA30" s="286">
        <f t="shared" si="6"/>
        <v>0</v>
      </c>
      <c r="AB30" s="284"/>
      <c r="AC30" s="285" t="s">
        <v>176</v>
      </c>
      <c r="AD30" s="281">
        <v>1.9</v>
      </c>
      <c r="AE30" s="261">
        <v>118</v>
      </c>
      <c r="AF30" s="261">
        <f t="shared" si="14"/>
        <v>430</v>
      </c>
      <c r="AG30" s="266">
        <v>228</v>
      </c>
      <c r="AH30" s="266">
        <v>202</v>
      </c>
      <c r="AI30" s="266">
        <f t="shared" si="10"/>
        <v>62.10526315789474</v>
      </c>
      <c r="AJ30" s="287">
        <f t="shared" si="11"/>
        <v>226.31578947368422</v>
      </c>
    </row>
    <row r="31" spans="1:36" ht="20.25" customHeight="1">
      <c r="A31" s="284"/>
      <c r="B31" s="285" t="s">
        <v>199</v>
      </c>
      <c r="C31" s="281">
        <v>0.07</v>
      </c>
      <c r="D31" s="261">
        <v>82</v>
      </c>
      <c r="E31" s="261">
        <f t="shared" si="9"/>
        <v>233</v>
      </c>
      <c r="F31" s="261">
        <v>104</v>
      </c>
      <c r="G31" s="261">
        <v>129</v>
      </c>
      <c r="H31" s="261">
        <f t="shared" si="8"/>
        <v>1171.4285714285713</v>
      </c>
      <c r="I31" s="286">
        <f t="shared" si="0"/>
        <v>3328.5714285714284</v>
      </c>
      <c r="J31" s="284"/>
      <c r="K31" s="285" t="s">
        <v>200</v>
      </c>
      <c r="L31" s="281">
        <v>1.26</v>
      </c>
      <c r="M31" s="261">
        <v>36</v>
      </c>
      <c r="N31" s="261">
        <f t="shared" si="1"/>
        <v>139</v>
      </c>
      <c r="O31" s="261">
        <v>69</v>
      </c>
      <c r="P31" s="261">
        <v>70</v>
      </c>
      <c r="Q31" s="261">
        <f t="shared" si="2"/>
        <v>28.571428571428573</v>
      </c>
      <c r="R31" s="286">
        <f t="shared" si="3"/>
        <v>110.31746031746032</v>
      </c>
      <c r="S31" s="284"/>
      <c r="T31" s="285" t="s">
        <v>201</v>
      </c>
      <c r="U31" s="281">
        <v>0.09</v>
      </c>
      <c r="V31" s="261">
        <v>239</v>
      </c>
      <c r="W31" s="261">
        <f t="shared" si="13"/>
        <v>560</v>
      </c>
      <c r="X31" s="261">
        <v>307</v>
      </c>
      <c r="Y31" s="261">
        <v>253</v>
      </c>
      <c r="Z31" s="261">
        <f t="shared" si="5"/>
        <v>2655.5555555555557</v>
      </c>
      <c r="AA31" s="286">
        <f t="shared" si="6"/>
        <v>6222.222222222223</v>
      </c>
      <c r="AB31" s="284"/>
      <c r="AC31" s="285" t="s">
        <v>179</v>
      </c>
      <c r="AD31" s="281">
        <v>1.92</v>
      </c>
      <c r="AE31" s="261">
        <v>138</v>
      </c>
      <c r="AF31" s="261">
        <f t="shared" si="14"/>
        <v>501</v>
      </c>
      <c r="AG31" s="266">
        <v>243</v>
      </c>
      <c r="AH31" s="266">
        <v>258</v>
      </c>
      <c r="AI31" s="266">
        <f t="shared" si="10"/>
        <v>71.875</v>
      </c>
      <c r="AJ31" s="287">
        <f t="shared" si="11"/>
        <v>260.9375</v>
      </c>
    </row>
    <row r="32" spans="1:36" ht="20.25" customHeight="1">
      <c r="A32" s="284"/>
      <c r="B32" s="285" t="s">
        <v>202</v>
      </c>
      <c r="C32" s="281">
        <v>0.04</v>
      </c>
      <c r="D32" s="261">
        <v>139</v>
      </c>
      <c r="E32" s="261">
        <f t="shared" si="9"/>
        <v>294</v>
      </c>
      <c r="F32" s="261">
        <v>135</v>
      </c>
      <c r="G32" s="261">
        <v>159</v>
      </c>
      <c r="H32" s="261">
        <f t="shared" si="8"/>
        <v>3475</v>
      </c>
      <c r="I32" s="286">
        <f t="shared" si="0"/>
        <v>7350</v>
      </c>
      <c r="J32" s="284"/>
      <c r="K32" s="285" t="s">
        <v>203</v>
      </c>
      <c r="L32" s="281">
        <v>2.26</v>
      </c>
      <c r="M32" s="261">
        <v>43</v>
      </c>
      <c r="N32" s="261">
        <f t="shared" si="1"/>
        <v>164</v>
      </c>
      <c r="O32" s="261">
        <v>80</v>
      </c>
      <c r="P32" s="261">
        <v>84</v>
      </c>
      <c r="Q32" s="261">
        <f t="shared" si="2"/>
        <v>19.026548672566374</v>
      </c>
      <c r="R32" s="286">
        <f t="shared" si="3"/>
        <v>72.56637168141593</v>
      </c>
      <c r="S32" s="284"/>
      <c r="T32" s="285" t="s">
        <v>204</v>
      </c>
      <c r="U32" s="281">
        <v>0.19</v>
      </c>
      <c r="V32" s="261">
        <v>386</v>
      </c>
      <c r="W32" s="261">
        <f t="shared" si="13"/>
        <v>1127</v>
      </c>
      <c r="X32" s="261">
        <v>523</v>
      </c>
      <c r="Y32" s="261">
        <v>604</v>
      </c>
      <c r="Z32" s="261">
        <f t="shared" si="5"/>
        <v>2031.578947368421</v>
      </c>
      <c r="AA32" s="286">
        <f t="shared" si="6"/>
        <v>5931.578947368421</v>
      </c>
      <c r="AB32" s="284"/>
      <c r="AC32" s="285" t="s">
        <v>183</v>
      </c>
      <c r="AD32" s="281">
        <v>4.36</v>
      </c>
      <c r="AE32" s="261">
        <v>165</v>
      </c>
      <c r="AF32" s="261">
        <f t="shared" si="14"/>
        <v>582</v>
      </c>
      <c r="AG32" s="266">
        <v>295</v>
      </c>
      <c r="AH32" s="266">
        <v>287</v>
      </c>
      <c r="AI32" s="266">
        <f t="shared" si="10"/>
        <v>37.8440366972477</v>
      </c>
      <c r="AJ32" s="287">
        <f t="shared" si="11"/>
        <v>133.4862385321101</v>
      </c>
    </row>
    <row r="33" spans="1:36" ht="20.25" customHeight="1">
      <c r="A33" s="284"/>
      <c r="B33" s="285" t="s">
        <v>205</v>
      </c>
      <c r="C33" s="281">
        <v>0.01</v>
      </c>
      <c r="D33" s="261">
        <v>28</v>
      </c>
      <c r="E33" s="261">
        <f t="shared" si="9"/>
        <v>61</v>
      </c>
      <c r="F33" s="261">
        <v>29</v>
      </c>
      <c r="G33" s="261">
        <v>32</v>
      </c>
      <c r="H33" s="261">
        <f t="shared" si="8"/>
        <v>2800</v>
      </c>
      <c r="I33" s="286">
        <f t="shared" si="0"/>
        <v>6100</v>
      </c>
      <c r="J33" s="284"/>
      <c r="K33" s="285" t="s">
        <v>206</v>
      </c>
      <c r="L33" s="281">
        <v>5.76</v>
      </c>
      <c r="M33" s="261">
        <v>224</v>
      </c>
      <c r="N33" s="261">
        <f t="shared" si="1"/>
        <v>794</v>
      </c>
      <c r="O33" s="261">
        <v>395</v>
      </c>
      <c r="P33" s="261">
        <v>399</v>
      </c>
      <c r="Q33" s="261">
        <f t="shared" si="2"/>
        <v>38.88888888888889</v>
      </c>
      <c r="R33" s="286">
        <f t="shared" si="3"/>
        <v>137.84722222222223</v>
      </c>
      <c r="S33" s="284"/>
      <c r="T33" s="285" t="s">
        <v>207</v>
      </c>
      <c r="U33" s="281">
        <v>0.13</v>
      </c>
      <c r="V33" s="261">
        <v>215</v>
      </c>
      <c r="W33" s="261">
        <f t="shared" si="13"/>
        <v>557</v>
      </c>
      <c r="X33" s="261">
        <v>273</v>
      </c>
      <c r="Y33" s="261">
        <v>284</v>
      </c>
      <c r="Z33" s="261">
        <f t="shared" si="5"/>
        <v>1653.8461538461538</v>
      </c>
      <c r="AA33" s="286">
        <f t="shared" si="6"/>
        <v>4284.615384615385</v>
      </c>
      <c r="AB33" s="284"/>
      <c r="AC33" s="285" t="s">
        <v>187</v>
      </c>
      <c r="AD33" s="281">
        <v>2.61</v>
      </c>
      <c r="AE33" s="261">
        <v>272</v>
      </c>
      <c r="AF33" s="261">
        <f t="shared" si="14"/>
        <v>858</v>
      </c>
      <c r="AG33" s="266">
        <v>426</v>
      </c>
      <c r="AH33" s="266">
        <v>432</v>
      </c>
      <c r="AI33" s="266">
        <f t="shared" si="10"/>
        <v>104.21455938697318</v>
      </c>
      <c r="AJ33" s="287">
        <f t="shared" si="11"/>
        <v>328.7356321839081</v>
      </c>
    </row>
    <row r="34" spans="1:36" ht="20.25" customHeight="1">
      <c r="A34" s="284"/>
      <c r="B34" s="285" t="s">
        <v>208</v>
      </c>
      <c r="C34" s="281">
        <v>0.19</v>
      </c>
      <c r="D34" s="261">
        <v>287</v>
      </c>
      <c r="E34" s="261">
        <f t="shared" si="9"/>
        <v>841</v>
      </c>
      <c r="F34" s="261">
        <v>416</v>
      </c>
      <c r="G34" s="261">
        <v>425</v>
      </c>
      <c r="H34" s="261">
        <f t="shared" si="8"/>
        <v>1510.5263157894738</v>
      </c>
      <c r="I34" s="286">
        <f t="shared" si="0"/>
        <v>4426.315789473684</v>
      </c>
      <c r="J34" s="284"/>
      <c r="K34" s="285" t="s">
        <v>209</v>
      </c>
      <c r="L34" s="281">
        <v>11.31</v>
      </c>
      <c r="M34" s="261">
        <v>167</v>
      </c>
      <c r="N34" s="261">
        <f t="shared" si="1"/>
        <v>606</v>
      </c>
      <c r="O34" s="261">
        <v>301</v>
      </c>
      <c r="P34" s="261">
        <v>305</v>
      </c>
      <c r="Q34" s="261">
        <f t="shared" si="2"/>
        <v>14.765694076038903</v>
      </c>
      <c r="R34" s="286">
        <f t="shared" si="3"/>
        <v>53.58090185676392</v>
      </c>
      <c r="S34" s="284"/>
      <c r="T34" s="285" t="s">
        <v>210</v>
      </c>
      <c r="U34" s="281">
        <v>0.22</v>
      </c>
      <c r="V34" s="261">
        <v>500</v>
      </c>
      <c r="W34" s="261">
        <f t="shared" si="13"/>
        <v>1429</v>
      </c>
      <c r="X34" s="261">
        <v>719</v>
      </c>
      <c r="Y34" s="261">
        <v>710</v>
      </c>
      <c r="Z34" s="261">
        <f t="shared" si="5"/>
        <v>2272.7272727272725</v>
      </c>
      <c r="AA34" s="286">
        <f t="shared" si="6"/>
        <v>6495.454545454545</v>
      </c>
      <c r="AB34" s="284"/>
      <c r="AC34" s="285" t="s">
        <v>191</v>
      </c>
      <c r="AD34" s="281">
        <v>1</v>
      </c>
      <c r="AE34" s="261">
        <v>54</v>
      </c>
      <c r="AF34" s="261">
        <f t="shared" si="14"/>
        <v>201</v>
      </c>
      <c r="AG34" s="266">
        <v>106</v>
      </c>
      <c r="AH34" s="266">
        <v>95</v>
      </c>
      <c r="AI34" s="266">
        <f t="shared" si="10"/>
        <v>54</v>
      </c>
      <c r="AJ34" s="287">
        <f t="shared" si="11"/>
        <v>201</v>
      </c>
    </row>
    <row r="35" spans="1:36" ht="20.25" customHeight="1">
      <c r="A35" s="284"/>
      <c r="B35" s="285" t="s">
        <v>211</v>
      </c>
      <c r="C35" s="281">
        <v>0.08</v>
      </c>
      <c r="D35" s="261">
        <v>160</v>
      </c>
      <c r="E35" s="261">
        <f t="shared" si="9"/>
        <v>428</v>
      </c>
      <c r="F35" s="261">
        <v>194</v>
      </c>
      <c r="G35" s="261">
        <v>234</v>
      </c>
      <c r="H35" s="261">
        <f t="shared" si="8"/>
        <v>2000</v>
      </c>
      <c r="I35" s="286">
        <f t="shared" si="0"/>
        <v>5350</v>
      </c>
      <c r="J35" s="406" t="s">
        <v>212</v>
      </c>
      <c r="K35" s="407"/>
      <c r="L35" s="276">
        <v>16.28</v>
      </c>
      <c r="M35" s="264">
        <f>SUM(M36:M37,V5:V11)</f>
        <v>3723</v>
      </c>
      <c r="N35" s="264">
        <f>SUM(N36:N37,W5:W11)</f>
        <v>11576</v>
      </c>
      <c r="O35" s="264">
        <f>SUM(O36:O37,X5:X11)</f>
        <v>5711</v>
      </c>
      <c r="P35" s="264">
        <f>SUM(P36:P37,Y5:Y11)</f>
        <v>5865</v>
      </c>
      <c r="Q35" s="264">
        <f t="shared" si="2"/>
        <v>228.68550368550368</v>
      </c>
      <c r="R35" s="288">
        <f t="shared" si="3"/>
        <v>711.056511056511</v>
      </c>
      <c r="S35" s="284"/>
      <c r="T35" s="285" t="s">
        <v>213</v>
      </c>
      <c r="U35" s="281">
        <v>0.24</v>
      </c>
      <c r="V35" s="261">
        <v>480</v>
      </c>
      <c r="W35" s="261">
        <f t="shared" si="13"/>
        <v>1372</v>
      </c>
      <c r="X35" s="261">
        <v>686</v>
      </c>
      <c r="Y35" s="261">
        <v>686</v>
      </c>
      <c r="Z35" s="261">
        <f t="shared" si="5"/>
        <v>2000</v>
      </c>
      <c r="AA35" s="286">
        <f t="shared" si="6"/>
        <v>5716.666666666667</v>
      </c>
      <c r="AB35" s="402" t="s">
        <v>195</v>
      </c>
      <c r="AC35" s="403"/>
      <c r="AD35" s="290">
        <f>C5+L15+L27+L35+U12+U14+U18+U23+AD19+AD26</f>
        <v>313.29999999999995</v>
      </c>
      <c r="AE35" s="268">
        <f>D5+M15+M27+M35+V12+V14+V18+V23+AE19+AE26</f>
        <v>30708</v>
      </c>
      <c r="AF35" s="268">
        <f>E5+N15+N27+N35+W12+W14+W18+W23+AF19+AF26</f>
        <v>93842</v>
      </c>
      <c r="AG35" s="269">
        <f>F5+O15+O27+O35+X12+X14+X18+X23+AG19+AG26</f>
        <v>46195</v>
      </c>
      <c r="AH35" s="269">
        <f>G5+P15+P27+P35+Y12+Y14+Y18+Y23+AH19+AH26</f>
        <v>47647</v>
      </c>
      <c r="AI35" s="269">
        <f t="shared" si="10"/>
        <v>98.01468241302268</v>
      </c>
      <c r="AJ35" s="291">
        <f>AF35/AD35</f>
        <v>299.52760932014047</v>
      </c>
    </row>
    <row r="36" spans="1:27" ht="20.25" customHeight="1">
      <c r="A36" s="284"/>
      <c r="B36" s="285" t="s">
        <v>214</v>
      </c>
      <c r="C36" s="281">
        <v>0.77</v>
      </c>
      <c r="D36" s="261">
        <v>795</v>
      </c>
      <c r="E36" s="261">
        <f t="shared" si="9"/>
        <v>2207</v>
      </c>
      <c r="F36" s="261">
        <v>1093</v>
      </c>
      <c r="G36" s="261">
        <v>1114</v>
      </c>
      <c r="H36" s="261">
        <f t="shared" si="8"/>
        <v>1032.4675324675325</v>
      </c>
      <c r="I36" s="286">
        <f t="shared" si="0"/>
        <v>2866.2337662337663</v>
      </c>
      <c r="J36" s="284"/>
      <c r="K36" s="285" t="s">
        <v>215</v>
      </c>
      <c r="L36" s="281">
        <v>2.41</v>
      </c>
      <c r="M36" s="261">
        <v>551</v>
      </c>
      <c r="N36" s="261">
        <f>SUM(O36:P36)</f>
        <v>1678</v>
      </c>
      <c r="O36" s="261">
        <v>839</v>
      </c>
      <c r="P36" s="261">
        <v>839</v>
      </c>
      <c r="Q36" s="261">
        <f t="shared" si="2"/>
        <v>228.63070539419087</v>
      </c>
      <c r="R36" s="286">
        <f t="shared" si="3"/>
        <v>696.2655601659751</v>
      </c>
      <c r="S36" s="284"/>
      <c r="T36" s="285" t="s">
        <v>216</v>
      </c>
      <c r="U36" s="281">
        <v>0.23</v>
      </c>
      <c r="V36" s="261">
        <v>612</v>
      </c>
      <c r="W36" s="261">
        <f t="shared" si="13"/>
        <v>1619</v>
      </c>
      <c r="X36" s="261">
        <v>828</v>
      </c>
      <c r="Y36" s="261">
        <v>791</v>
      </c>
      <c r="Z36" s="261">
        <f t="shared" si="5"/>
        <v>2660.869565217391</v>
      </c>
      <c r="AA36" s="286">
        <f t="shared" si="6"/>
        <v>7039.130434782608</v>
      </c>
    </row>
    <row r="37" spans="1:36" ht="20.25" customHeight="1">
      <c r="A37" s="292"/>
      <c r="B37" s="293" t="s">
        <v>217</v>
      </c>
      <c r="C37" s="294">
        <v>0.57</v>
      </c>
      <c r="D37" s="262">
        <v>978</v>
      </c>
      <c r="E37" s="262">
        <f t="shared" si="9"/>
        <v>2527</v>
      </c>
      <c r="F37" s="262">
        <v>1256</v>
      </c>
      <c r="G37" s="262">
        <v>1271</v>
      </c>
      <c r="H37" s="262">
        <f t="shared" si="8"/>
        <v>1715.7894736842106</v>
      </c>
      <c r="I37" s="295">
        <f t="shared" si="0"/>
        <v>4433.333333333334</v>
      </c>
      <c r="J37" s="292"/>
      <c r="K37" s="293" t="s">
        <v>218</v>
      </c>
      <c r="L37" s="294">
        <v>2.77</v>
      </c>
      <c r="M37" s="262">
        <v>1198</v>
      </c>
      <c r="N37" s="262">
        <f>SUM(O37:P37)</f>
        <v>3494</v>
      </c>
      <c r="O37" s="262">
        <v>1723</v>
      </c>
      <c r="P37" s="262">
        <v>1771</v>
      </c>
      <c r="Q37" s="262">
        <f t="shared" si="2"/>
        <v>432.4909747292419</v>
      </c>
      <c r="R37" s="295">
        <f t="shared" si="3"/>
        <v>1261.3718411552347</v>
      </c>
      <c r="S37" s="292"/>
      <c r="T37" s="293" t="s">
        <v>219</v>
      </c>
      <c r="U37" s="294">
        <v>0.23</v>
      </c>
      <c r="V37" s="262">
        <v>579</v>
      </c>
      <c r="W37" s="262">
        <f t="shared" si="13"/>
        <v>1449</v>
      </c>
      <c r="X37" s="262">
        <v>725</v>
      </c>
      <c r="Y37" s="262">
        <v>724</v>
      </c>
      <c r="Z37" s="262">
        <f t="shared" si="5"/>
        <v>2517.391304347826</v>
      </c>
      <c r="AA37" s="295">
        <f t="shared" si="6"/>
        <v>6300</v>
      </c>
      <c r="AB37" s="273"/>
      <c r="AC37" s="273"/>
      <c r="AD37" s="273"/>
      <c r="AE37" s="273"/>
      <c r="AF37" s="273"/>
      <c r="AG37" s="273"/>
      <c r="AH37" s="273"/>
      <c r="AI37" s="273"/>
      <c r="AJ37" s="273"/>
    </row>
    <row r="38" spans="1:36" s="273" customFormat="1" ht="14.25" customHeight="1">
      <c r="A38" s="273" t="s">
        <v>476</v>
      </c>
      <c r="AB38" s="275"/>
      <c r="AC38" s="275"/>
      <c r="AD38" s="275"/>
      <c r="AE38" s="275"/>
      <c r="AF38" s="275"/>
      <c r="AG38" s="275"/>
      <c r="AH38" s="275"/>
      <c r="AI38" s="275"/>
      <c r="AJ38" s="275"/>
    </row>
  </sheetData>
  <mergeCells count="39">
    <mergeCell ref="S12:T12"/>
    <mergeCell ref="S14:T14"/>
    <mergeCell ref="S18:T18"/>
    <mergeCell ref="S23:T23"/>
    <mergeCell ref="A5:B5"/>
    <mergeCell ref="J15:K15"/>
    <mergeCell ref="J27:K27"/>
    <mergeCell ref="J35:K35"/>
    <mergeCell ref="A1:I1"/>
    <mergeCell ref="J1:R1"/>
    <mergeCell ref="S1:AA1"/>
    <mergeCell ref="AB1:AJ1"/>
    <mergeCell ref="A3:B4"/>
    <mergeCell ref="C3:C4"/>
    <mergeCell ref="D3:D4"/>
    <mergeCell ref="E3:G3"/>
    <mergeCell ref="H3:H4"/>
    <mergeCell ref="I3:I4"/>
    <mergeCell ref="J3:K4"/>
    <mergeCell ref="L3:L4"/>
    <mergeCell ref="M3:M4"/>
    <mergeCell ref="N3:P3"/>
    <mergeCell ref="Q3:Q4"/>
    <mergeCell ref="R3:R4"/>
    <mergeCell ref="S3:T4"/>
    <mergeCell ref="U3:U4"/>
    <mergeCell ref="V3:V4"/>
    <mergeCell ref="W3:Y3"/>
    <mergeCell ref="AJ3:AJ4"/>
    <mergeCell ref="Z3:Z4"/>
    <mergeCell ref="AA3:AA4"/>
    <mergeCell ref="AB3:AC4"/>
    <mergeCell ref="AD3:AD4"/>
    <mergeCell ref="AB35:AC35"/>
    <mergeCell ref="AE3:AE4"/>
    <mergeCell ref="AF3:AH3"/>
    <mergeCell ref="AI3:AI4"/>
    <mergeCell ref="AB19:AC19"/>
    <mergeCell ref="AB26:AC26"/>
  </mergeCells>
  <printOptions/>
  <pageMargins left="0.75" right="0.76" top="0.78" bottom="0.79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:K1"/>
    </sheetView>
  </sheetViews>
  <sheetFormatPr defaultColWidth="9.00390625" defaultRowHeight="13.5"/>
  <cols>
    <col min="1" max="1" width="14.125" style="51" customWidth="1"/>
    <col min="2" max="2" width="25.50390625" style="51" customWidth="1"/>
    <col min="3" max="5" width="15.75390625" style="51" customWidth="1"/>
    <col min="6" max="11" width="14.50390625" style="51" customWidth="1"/>
    <col min="12" max="16384" width="9.00390625" style="51" customWidth="1"/>
  </cols>
  <sheetData>
    <row r="1" spans="1:11" s="52" customFormat="1" ht="24" customHeight="1">
      <c r="A1" s="399" t="s">
        <v>416</v>
      </c>
      <c r="B1" s="399"/>
      <c r="C1" s="399"/>
      <c r="D1" s="399"/>
      <c r="E1" s="399"/>
      <c r="F1" s="386" t="s">
        <v>256</v>
      </c>
      <c r="G1" s="386"/>
      <c r="H1" s="386"/>
      <c r="I1" s="386"/>
      <c r="J1" s="386"/>
      <c r="K1" s="386"/>
    </row>
    <row r="2" ht="24" customHeight="1">
      <c r="K2" s="64" t="s">
        <v>480</v>
      </c>
    </row>
    <row r="3" spans="1:11" ht="15.75" customHeight="1">
      <c r="A3" s="387" t="s">
        <v>257</v>
      </c>
      <c r="B3" s="388"/>
      <c r="C3" s="398" t="s">
        <v>329</v>
      </c>
      <c r="D3" s="398"/>
      <c r="E3" s="401"/>
      <c r="F3" s="421" t="s">
        <v>327</v>
      </c>
      <c r="G3" s="421"/>
      <c r="H3" s="396"/>
      <c r="I3" s="398" t="s">
        <v>328</v>
      </c>
      <c r="J3" s="398"/>
      <c r="K3" s="401"/>
    </row>
    <row r="4" spans="1:11" ht="15.75" customHeight="1">
      <c r="A4" s="389"/>
      <c r="B4" s="390"/>
      <c r="C4" s="111" t="s">
        <v>324</v>
      </c>
      <c r="D4" s="111" t="s">
        <v>325</v>
      </c>
      <c r="E4" s="69" t="s">
        <v>326</v>
      </c>
      <c r="F4" s="65" t="s">
        <v>324</v>
      </c>
      <c r="G4" s="111" t="s">
        <v>325</v>
      </c>
      <c r="H4" s="111" t="s">
        <v>326</v>
      </c>
      <c r="I4" s="111" t="s">
        <v>260</v>
      </c>
      <c r="J4" s="111" t="s">
        <v>258</v>
      </c>
      <c r="K4" s="112" t="s">
        <v>259</v>
      </c>
    </row>
    <row r="5" spans="1:11" ht="15.75" customHeight="1">
      <c r="A5" s="419" t="s">
        <v>330</v>
      </c>
      <c r="B5" s="420"/>
      <c r="C5" s="57">
        <v>287</v>
      </c>
      <c r="D5" s="57">
        <v>302</v>
      </c>
      <c r="E5" s="61">
        <v>332</v>
      </c>
      <c r="F5" s="113">
        <v>297</v>
      </c>
      <c r="G5" s="57">
        <v>309.7</v>
      </c>
      <c r="H5" s="57">
        <v>336.8</v>
      </c>
      <c r="I5" s="57">
        <v>300.4</v>
      </c>
      <c r="J5" s="57">
        <v>312.8</v>
      </c>
      <c r="K5" s="61">
        <v>340.4</v>
      </c>
    </row>
    <row r="6" spans="1:11" ht="15.75" customHeight="1">
      <c r="A6" s="384" t="s">
        <v>261</v>
      </c>
      <c r="B6" s="385"/>
      <c r="C6" s="57">
        <v>2.2</v>
      </c>
      <c r="D6" s="57">
        <v>3.7</v>
      </c>
      <c r="E6" s="61">
        <v>2.1</v>
      </c>
      <c r="F6" s="113">
        <v>3.3</v>
      </c>
      <c r="G6" s="57">
        <v>2.5</v>
      </c>
      <c r="H6" s="57">
        <v>1.6</v>
      </c>
      <c r="I6" s="57">
        <v>1.2</v>
      </c>
      <c r="J6" s="57">
        <v>1</v>
      </c>
      <c r="K6" s="61">
        <v>1.1</v>
      </c>
    </row>
    <row r="7" spans="1:11" ht="15.75" customHeight="1">
      <c r="A7" s="384" t="s">
        <v>262</v>
      </c>
      <c r="B7" s="385"/>
      <c r="C7" s="57">
        <v>97</v>
      </c>
      <c r="D7" s="57">
        <v>99</v>
      </c>
      <c r="E7" s="61">
        <v>96.5</v>
      </c>
      <c r="F7" s="113">
        <v>98</v>
      </c>
      <c r="G7" s="57">
        <v>99</v>
      </c>
      <c r="H7" s="57">
        <v>96.2</v>
      </c>
      <c r="I7" s="57">
        <v>97.5</v>
      </c>
      <c r="J7" s="57">
        <v>98.7</v>
      </c>
      <c r="K7" s="61">
        <v>95.8</v>
      </c>
    </row>
    <row r="8" spans="1:11" ht="15.75" customHeight="1">
      <c r="A8" s="384" t="s">
        <v>263</v>
      </c>
      <c r="B8" s="385"/>
      <c r="C8" s="57"/>
      <c r="D8" s="57"/>
      <c r="E8" s="61"/>
      <c r="F8" s="113"/>
      <c r="G8" s="57"/>
      <c r="H8" s="57"/>
      <c r="I8" s="57"/>
      <c r="J8" s="57"/>
      <c r="K8" s="61"/>
    </row>
    <row r="9" spans="1:11" ht="15.75" customHeight="1">
      <c r="A9" s="74"/>
      <c r="B9" s="67" t="s">
        <v>264</v>
      </c>
      <c r="C9" s="57">
        <v>29.2</v>
      </c>
      <c r="D9" s="57">
        <v>28.9</v>
      </c>
      <c r="E9" s="61">
        <v>26.2</v>
      </c>
      <c r="F9" s="113">
        <v>25.8</v>
      </c>
      <c r="G9" s="57">
        <v>25.1</v>
      </c>
      <c r="H9" s="57">
        <v>23</v>
      </c>
      <c r="I9" s="57">
        <v>24.2</v>
      </c>
      <c r="J9" s="57">
        <v>22.7</v>
      </c>
      <c r="K9" s="61">
        <v>21.4</v>
      </c>
    </row>
    <row r="10" spans="1:11" ht="15.75" customHeight="1">
      <c r="A10" s="74"/>
      <c r="B10" s="67" t="s">
        <v>265</v>
      </c>
      <c r="C10" s="57">
        <v>20.3</v>
      </c>
      <c r="D10" s="57">
        <v>18.1</v>
      </c>
      <c r="E10" s="61">
        <v>17.3</v>
      </c>
      <c r="F10" s="113">
        <v>23.9</v>
      </c>
      <c r="G10" s="57">
        <v>21.7</v>
      </c>
      <c r="H10" s="57">
        <v>20.9</v>
      </c>
      <c r="I10" s="57">
        <v>27.7</v>
      </c>
      <c r="J10" s="57">
        <v>25.5</v>
      </c>
      <c r="K10" s="61">
        <v>25.5</v>
      </c>
    </row>
    <row r="11" spans="1:11" ht="15.75" customHeight="1">
      <c r="A11" s="74"/>
      <c r="B11" s="67" t="s">
        <v>266</v>
      </c>
      <c r="C11" s="57">
        <v>49.5</v>
      </c>
      <c r="D11" s="57">
        <v>47</v>
      </c>
      <c r="E11" s="61">
        <v>43.5</v>
      </c>
      <c r="F11" s="113">
        <v>49.7</v>
      </c>
      <c r="G11" s="57">
        <v>46.8</v>
      </c>
      <c r="H11" s="57">
        <v>43.9</v>
      </c>
      <c r="I11" s="57">
        <v>51.9</v>
      </c>
      <c r="J11" s="57">
        <v>48.2</v>
      </c>
      <c r="K11" s="61">
        <v>46.9</v>
      </c>
    </row>
    <row r="12" spans="1:11" ht="15.75" customHeight="1">
      <c r="A12" s="74"/>
      <c r="B12" s="67" t="s">
        <v>267</v>
      </c>
      <c r="C12" s="57">
        <v>69.5</v>
      </c>
      <c r="D12" s="57">
        <v>62.8</v>
      </c>
      <c r="E12" s="61">
        <v>66.2</v>
      </c>
      <c r="F12" s="113">
        <v>92.9</v>
      </c>
      <c r="G12" s="57">
        <v>86.4</v>
      </c>
      <c r="H12" s="57">
        <v>91.2</v>
      </c>
      <c r="I12" s="57">
        <v>114.7</v>
      </c>
      <c r="J12" s="57">
        <v>112.3</v>
      </c>
      <c r="K12" s="61">
        <v>119.1</v>
      </c>
    </row>
    <row r="13" spans="1:11" ht="15.75" customHeight="1">
      <c r="A13" s="384" t="s">
        <v>268</v>
      </c>
      <c r="B13" s="385"/>
      <c r="C13" s="57">
        <v>67</v>
      </c>
      <c r="D13" s="57">
        <v>66</v>
      </c>
      <c r="E13" s="61">
        <v>63.1</v>
      </c>
      <c r="F13" s="113">
        <v>67.2</v>
      </c>
      <c r="G13" s="57">
        <v>65.7</v>
      </c>
      <c r="H13" s="57">
        <v>63.6</v>
      </c>
      <c r="I13" s="57">
        <v>64.9</v>
      </c>
      <c r="J13" s="57">
        <v>63.8</v>
      </c>
      <c r="K13" s="61">
        <v>61.1</v>
      </c>
    </row>
    <row r="14" spans="1:11" ht="15.75" customHeight="1">
      <c r="A14" s="74"/>
      <c r="B14" s="67" t="s">
        <v>0</v>
      </c>
      <c r="C14" s="57">
        <v>80.9</v>
      </c>
      <c r="D14" s="57">
        <v>80.6</v>
      </c>
      <c r="E14" s="61">
        <v>78.7</v>
      </c>
      <c r="F14" s="113">
        <v>81.2</v>
      </c>
      <c r="G14" s="57">
        <v>80.2</v>
      </c>
      <c r="H14" s="57">
        <v>78.8</v>
      </c>
      <c r="I14" s="57">
        <v>77.8</v>
      </c>
      <c r="J14" s="57">
        <v>77.1</v>
      </c>
      <c r="K14" s="61">
        <v>74.8</v>
      </c>
    </row>
    <row r="15" spans="1:11" ht="15.75" customHeight="1">
      <c r="A15" s="74"/>
      <c r="B15" s="67" t="s">
        <v>1</v>
      </c>
      <c r="C15" s="57">
        <v>53.7</v>
      </c>
      <c r="D15" s="57">
        <v>51.8</v>
      </c>
      <c r="E15" s="61">
        <v>48.4</v>
      </c>
      <c r="F15" s="113">
        <v>53.7</v>
      </c>
      <c r="G15" s="57">
        <v>51.6</v>
      </c>
      <c r="H15" s="57">
        <v>49.1</v>
      </c>
      <c r="I15" s="57">
        <v>52.5</v>
      </c>
      <c r="J15" s="57">
        <v>50.9</v>
      </c>
      <c r="K15" s="61">
        <v>48.2</v>
      </c>
    </row>
    <row r="16" spans="1:11" ht="15.75" customHeight="1">
      <c r="A16" s="74"/>
      <c r="B16" s="67" t="s">
        <v>269</v>
      </c>
      <c r="C16" s="57">
        <v>1.5</v>
      </c>
      <c r="D16" s="57">
        <v>2.7</v>
      </c>
      <c r="E16" s="61">
        <v>1.9</v>
      </c>
      <c r="F16" s="113">
        <v>2.4</v>
      </c>
      <c r="G16" s="57">
        <v>2.4</v>
      </c>
      <c r="H16" s="57">
        <v>2.7</v>
      </c>
      <c r="I16" s="57">
        <v>4</v>
      </c>
      <c r="J16" s="57">
        <v>4.1</v>
      </c>
      <c r="K16" s="61">
        <v>4.7</v>
      </c>
    </row>
    <row r="17" spans="1:11" ht="15.75" customHeight="1">
      <c r="A17" s="384" t="s">
        <v>270</v>
      </c>
      <c r="B17" s="385"/>
      <c r="C17" s="57"/>
      <c r="D17" s="57"/>
      <c r="E17" s="61"/>
      <c r="F17" s="113"/>
      <c r="G17" s="57"/>
      <c r="H17" s="57"/>
      <c r="I17" s="57"/>
      <c r="J17" s="57"/>
      <c r="K17" s="61"/>
    </row>
    <row r="18" spans="1:11" ht="15.75" customHeight="1">
      <c r="A18" s="74"/>
      <c r="B18" s="67" t="s">
        <v>271</v>
      </c>
      <c r="C18" s="57">
        <v>10.9</v>
      </c>
      <c r="D18" s="57">
        <v>10.2</v>
      </c>
      <c r="E18" s="61">
        <v>7.1</v>
      </c>
      <c r="F18" s="113">
        <v>9.1</v>
      </c>
      <c r="G18" s="57">
        <v>8.4</v>
      </c>
      <c r="H18" s="57">
        <v>6</v>
      </c>
      <c r="I18" s="57">
        <v>8.3</v>
      </c>
      <c r="J18" s="57">
        <v>7.2</v>
      </c>
      <c r="K18" s="61">
        <v>5</v>
      </c>
    </row>
    <row r="19" spans="1:11" ht="15.75" customHeight="1">
      <c r="A19" s="74"/>
      <c r="B19" s="67" t="s">
        <v>254</v>
      </c>
      <c r="C19" s="57">
        <v>43</v>
      </c>
      <c r="D19" s="57">
        <v>39.7</v>
      </c>
      <c r="E19" s="61">
        <v>33.2</v>
      </c>
      <c r="F19" s="113">
        <v>40.6</v>
      </c>
      <c r="G19" s="57">
        <v>37.4</v>
      </c>
      <c r="H19" s="57">
        <v>31.6</v>
      </c>
      <c r="I19" s="57">
        <v>39.5</v>
      </c>
      <c r="J19" s="57">
        <v>36</v>
      </c>
      <c r="K19" s="61">
        <v>29.5</v>
      </c>
    </row>
    <row r="20" spans="1:11" ht="15.75" customHeight="1">
      <c r="A20" s="74"/>
      <c r="B20" s="67" t="s">
        <v>255</v>
      </c>
      <c r="C20" s="57">
        <v>46</v>
      </c>
      <c r="D20" s="57">
        <v>50</v>
      </c>
      <c r="E20" s="61">
        <v>59.1</v>
      </c>
      <c r="F20" s="113">
        <v>50.3</v>
      </c>
      <c r="G20" s="57">
        <v>54</v>
      </c>
      <c r="H20" s="57">
        <v>61.8</v>
      </c>
      <c r="I20" s="57">
        <v>51.9</v>
      </c>
      <c r="J20" s="57">
        <v>56.1</v>
      </c>
      <c r="K20" s="61">
        <v>64.3</v>
      </c>
    </row>
    <row r="21" spans="1:11" ht="15.75" customHeight="1">
      <c r="A21" s="384" t="s">
        <v>272</v>
      </c>
      <c r="B21" s="385"/>
      <c r="C21" s="57"/>
      <c r="D21" s="57"/>
      <c r="E21" s="61"/>
      <c r="F21" s="113"/>
      <c r="G21" s="57"/>
      <c r="H21" s="57"/>
      <c r="I21" s="57"/>
      <c r="J21" s="57"/>
      <c r="K21" s="61"/>
    </row>
    <row r="22" spans="1:11" ht="15.75" customHeight="1">
      <c r="A22" s="74"/>
      <c r="B22" s="67" t="s">
        <v>273</v>
      </c>
      <c r="C22" s="57">
        <v>10.8</v>
      </c>
      <c r="D22" s="57">
        <v>10.2</v>
      </c>
      <c r="E22" s="61">
        <v>7</v>
      </c>
      <c r="F22" s="113">
        <v>9</v>
      </c>
      <c r="G22" s="57">
        <v>8.5</v>
      </c>
      <c r="H22" s="57">
        <v>5.9</v>
      </c>
      <c r="I22" s="57">
        <v>8.3</v>
      </c>
      <c r="J22" s="57">
        <v>7.2</v>
      </c>
      <c r="K22" s="61">
        <v>5</v>
      </c>
    </row>
    <row r="23" spans="1:11" ht="15.75" customHeight="1">
      <c r="A23" s="74"/>
      <c r="B23" s="67" t="s">
        <v>274</v>
      </c>
      <c r="C23" s="57">
        <v>43.7</v>
      </c>
      <c r="D23" s="57">
        <v>41.5</v>
      </c>
      <c r="E23" s="61">
        <v>35.1</v>
      </c>
      <c r="F23" s="113">
        <v>42.1</v>
      </c>
      <c r="G23" s="57">
        <v>39.6</v>
      </c>
      <c r="H23" s="57">
        <v>33.8</v>
      </c>
      <c r="I23" s="57">
        <v>41.7</v>
      </c>
      <c r="J23" s="57">
        <v>39.1</v>
      </c>
      <c r="K23" s="61">
        <v>32.9</v>
      </c>
    </row>
    <row r="24" spans="1:11" ht="15.75" customHeight="1">
      <c r="A24" s="74"/>
      <c r="B24" s="67" t="s">
        <v>275</v>
      </c>
      <c r="C24" s="57">
        <v>17.5</v>
      </c>
      <c r="D24" s="57">
        <v>19.3</v>
      </c>
      <c r="E24" s="61">
        <v>23</v>
      </c>
      <c r="F24" s="113">
        <v>19.3</v>
      </c>
      <c r="G24" s="57">
        <v>21.1</v>
      </c>
      <c r="H24" s="57">
        <v>24.1</v>
      </c>
      <c r="I24" s="57">
        <v>20.6</v>
      </c>
      <c r="J24" s="57">
        <v>22.3</v>
      </c>
      <c r="K24" s="61">
        <v>25.5</v>
      </c>
    </row>
    <row r="25" spans="1:11" ht="15.75" customHeight="1">
      <c r="A25" s="74"/>
      <c r="B25" s="67" t="s">
        <v>276</v>
      </c>
      <c r="C25" s="57">
        <v>27.9</v>
      </c>
      <c r="D25" s="57">
        <v>28.9</v>
      </c>
      <c r="E25" s="61">
        <v>34.4</v>
      </c>
      <c r="F25" s="113">
        <v>29.4</v>
      </c>
      <c r="G25" s="57">
        <v>30.6</v>
      </c>
      <c r="H25" s="57">
        <v>35.5</v>
      </c>
      <c r="I25" s="57">
        <v>29.1</v>
      </c>
      <c r="J25" s="57">
        <v>30.7</v>
      </c>
      <c r="K25" s="61">
        <v>35.5</v>
      </c>
    </row>
    <row r="26" spans="1:11" ht="15.75" customHeight="1">
      <c r="A26" s="384" t="s">
        <v>277</v>
      </c>
      <c r="B26" s="385"/>
      <c r="C26" s="57"/>
      <c r="D26" s="57"/>
      <c r="E26" s="61"/>
      <c r="F26" s="113"/>
      <c r="G26" s="57"/>
      <c r="H26" s="57"/>
      <c r="I26" s="57"/>
      <c r="J26" s="57"/>
      <c r="K26" s="61"/>
    </row>
    <row r="27" spans="1:11" ht="15.75" customHeight="1">
      <c r="A27" s="74"/>
      <c r="B27" s="67" t="s">
        <v>278</v>
      </c>
      <c r="C27" s="57">
        <v>74.3</v>
      </c>
      <c r="D27" s="57">
        <v>75.3</v>
      </c>
      <c r="E27" s="61">
        <v>79.3</v>
      </c>
      <c r="F27" s="113">
        <v>77.8</v>
      </c>
      <c r="G27" s="57">
        <v>78.7</v>
      </c>
      <c r="H27" s="57">
        <v>81.2</v>
      </c>
      <c r="I27" s="57">
        <v>79.2</v>
      </c>
      <c r="J27" s="57">
        <v>81.1</v>
      </c>
      <c r="K27" s="61">
        <v>83</v>
      </c>
    </row>
    <row r="28" spans="1:11" ht="15.75" customHeight="1">
      <c r="A28" s="74"/>
      <c r="B28" s="67" t="s">
        <v>337</v>
      </c>
      <c r="C28" s="57">
        <v>14.5</v>
      </c>
      <c r="D28" s="57">
        <v>14.5</v>
      </c>
      <c r="E28" s="61">
        <v>13.1</v>
      </c>
      <c r="F28" s="113">
        <v>13.1</v>
      </c>
      <c r="G28" s="57">
        <v>12.8</v>
      </c>
      <c r="H28" s="57">
        <v>12.2</v>
      </c>
      <c r="I28" s="57">
        <v>12.7</v>
      </c>
      <c r="J28" s="57">
        <v>11.8</v>
      </c>
      <c r="K28" s="61">
        <v>11.4</v>
      </c>
    </row>
    <row r="29" spans="1:11" ht="15.75" customHeight="1">
      <c r="A29" s="76"/>
      <c r="B29" s="68" t="s">
        <v>279</v>
      </c>
      <c r="C29" s="58">
        <v>11.2</v>
      </c>
      <c r="D29" s="58">
        <v>10.2</v>
      </c>
      <c r="E29" s="62">
        <v>7.6</v>
      </c>
      <c r="F29" s="114">
        <v>9.1</v>
      </c>
      <c r="G29" s="58">
        <v>8.5</v>
      </c>
      <c r="H29" s="58">
        <v>6.6</v>
      </c>
      <c r="I29" s="58">
        <v>8.1</v>
      </c>
      <c r="J29" s="58">
        <v>7.1</v>
      </c>
      <c r="K29" s="62">
        <v>5.6</v>
      </c>
    </row>
    <row r="30" ht="15.75" customHeight="1">
      <c r="A30" s="63" t="s">
        <v>478</v>
      </c>
    </row>
    <row r="31" ht="15.75" customHeight="1">
      <c r="A31" s="63" t="s">
        <v>479</v>
      </c>
    </row>
  </sheetData>
  <mergeCells count="14">
    <mergeCell ref="A17:B17"/>
    <mergeCell ref="A21:B21"/>
    <mergeCell ref="A26:B26"/>
    <mergeCell ref="F1:K1"/>
    <mergeCell ref="A1:E1"/>
    <mergeCell ref="A8:B8"/>
    <mergeCell ref="A6:B6"/>
    <mergeCell ref="A7:B7"/>
    <mergeCell ref="A13:B13"/>
    <mergeCell ref="A3:B4"/>
    <mergeCell ref="A5:B5"/>
    <mergeCell ref="C3:E3"/>
    <mergeCell ref="F3:H3"/>
    <mergeCell ref="I3:K3"/>
  </mergeCells>
  <printOptions/>
  <pageMargins left="0.75" right="0.78" top="0.78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:H1"/>
    </sheetView>
  </sheetViews>
  <sheetFormatPr defaultColWidth="9.00390625" defaultRowHeight="13.5"/>
  <cols>
    <col min="1" max="8" width="10.875" style="51" customWidth="1"/>
    <col min="9" max="16384" width="9.00390625" style="51" customWidth="1"/>
  </cols>
  <sheetData>
    <row r="1" spans="1:8" s="52" customFormat="1" ht="21" customHeight="1">
      <c r="A1" s="391" t="s">
        <v>417</v>
      </c>
      <c r="B1" s="391"/>
      <c r="C1" s="391"/>
      <c r="D1" s="391"/>
      <c r="E1" s="391"/>
      <c r="F1" s="391"/>
      <c r="G1" s="391"/>
      <c r="H1" s="391"/>
    </row>
    <row r="2" spans="1:8" s="63" customFormat="1" ht="21" customHeight="1">
      <c r="A2" s="63" t="s">
        <v>444</v>
      </c>
      <c r="H2" s="64" t="s">
        <v>37</v>
      </c>
    </row>
    <row r="3" spans="1:8" ht="42" customHeight="1">
      <c r="A3" s="55" t="s">
        <v>29</v>
      </c>
      <c r="B3" s="48" t="s">
        <v>30</v>
      </c>
      <c r="C3" s="48" t="s">
        <v>33</v>
      </c>
      <c r="D3" s="48" t="s">
        <v>34</v>
      </c>
      <c r="E3" s="48" t="s">
        <v>31</v>
      </c>
      <c r="F3" s="48" t="s">
        <v>35</v>
      </c>
      <c r="G3" s="48" t="s">
        <v>36</v>
      </c>
      <c r="H3" s="49" t="s">
        <v>32</v>
      </c>
    </row>
    <row r="4" spans="1:8" ht="21" customHeight="1">
      <c r="A4" s="53" t="s">
        <v>331</v>
      </c>
      <c r="B4" s="50">
        <v>81799</v>
      </c>
      <c r="C4" s="50">
        <v>25366</v>
      </c>
      <c r="D4" s="57">
        <v>31.010159048399125</v>
      </c>
      <c r="E4" s="59">
        <v>311.74</v>
      </c>
      <c r="F4" s="57">
        <v>3.7</v>
      </c>
      <c r="G4" s="57">
        <v>1.1868865079874256</v>
      </c>
      <c r="H4" s="61">
        <v>6855.7</v>
      </c>
    </row>
    <row r="5" spans="1:8" ht="21" customHeight="1">
      <c r="A5" s="53">
        <v>55</v>
      </c>
      <c r="B5" s="50">
        <v>85159</v>
      </c>
      <c r="C5" s="50">
        <v>29320</v>
      </c>
      <c r="D5" s="57">
        <v>34.429713829424955</v>
      </c>
      <c r="E5" s="59">
        <v>311.74</v>
      </c>
      <c r="F5" s="57">
        <v>5.7</v>
      </c>
      <c r="G5" s="57">
        <v>1.828446782575223</v>
      </c>
      <c r="H5" s="61">
        <v>5143.9</v>
      </c>
    </row>
    <row r="6" spans="1:8" ht="21" customHeight="1">
      <c r="A6" s="53">
        <v>60</v>
      </c>
      <c r="B6" s="50">
        <v>88078</v>
      </c>
      <c r="C6" s="50">
        <v>29151</v>
      </c>
      <c r="D6" s="57">
        <v>33.09680056313722</v>
      </c>
      <c r="E6" s="59">
        <v>311.74</v>
      </c>
      <c r="F6" s="57">
        <v>5.8</v>
      </c>
      <c r="G6" s="57">
        <v>1.8605247963046128</v>
      </c>
      <c r="H6" s="61">
        <v>5026</v>
      </c>
    </row>
    <row r="7" spans="1:8" ht="21" customHeight="1">
      <c r="A7" s="53" t="s">
        <v>329</v>
      </c>
      <c r="B7" s="50">
        <v>90043</v>
      </c>
      <c r="C7" s="50">
        <v>31892</v>
      </c>
      <c r="D7" s="57">
        <v>35.41863331963618</v>
      </c>
      <c r="E7" s="59">
        <v>313.3</v>
      </c>
      <c r="F7" s="57">
        <v>6.7</v>
      </c>
      <c r="G7" s="57">
        <v>2.138525375039898</v>
      </c>
      <c r="H7" s="61">
        <v>4760</v>
      </c>
    </row>
    <row r="8" spans="1:8" ht="21" customHeight="1">
      <c r="A8" s="53">
        <v>7</v>
      </c>
      <c r="B8" s="50">
        <v>93053</v>
      </c>
      <c r="C8" s="50">
        <v>34804</v>
      </c>
      <c r="D8" s="57">
        <v>37.40234060159264</v>
      </c>
      <c r="E8" s="59">
        <v>313.3</v>
      </c>
      <c r="F8" s="57">
        <v>7.1</v>
      </c>
      <c r="G8" s="57">
        <v>2.2661985317586977</v>
      </c>
      <c r="H8" s="61">
        <v>4895.1</v>
      </c>
    </row>
    <row r="9" spans="1:8" ht="21" customHeight="1">
      <c r="A9" s="54">
        <v>12</v>
      </c>
      <c r="B9" s="56">
        <v>94128</v>
      </c>
      <c r="C9" s="56">
        <v>38531</v>
      </c>
      <c r="D9" s="58">
        <f>C9/B9%</f>
        <v>40.93468468468468</v>
      </c>
      <c r="E9" s="60">
        <v>313.3</v>
      </c>
      <c r="F9" s="60">
        <v>7.75</v>
      </c>
      <c r="G9" s="58">
        <f>F9/E9%</f>
        <v>2.4736674114267476</v>
      </c>
      <c r="H9" s="62">
        <v>4971.7</v>
      </c>
    </row>
    <row r="10" s="63" customFormat="1" ht="21" customHeight="1">
      <c r="A10" s="63" t="s">
        <v>38</v>
      </c>
    </row>
  </sheetData>
  <mergeCells count="1">
    <mergeCell ref="A1:H1"/>
  </mergeCells>
  <printOptions/>
  <pageMargins left="0.75" right="0.75" top="0.8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:H1"/>
    </sheetView>
  </sheetViews>
  <sheetFormatPr defaultColWidth="9.00390625" defaultRowHeight="13.5"/>
  <cols>
    <col min="1" max="7" width="12.375" style="51" customWidth="1"/>
    <col min="8" max="16384" width="9.00390625" style="51" customWidth="1"/>
  </cols>
  <sheetData>
    <row r="1" spans="1:7" s="52" customFormat="1" ht="21" customHeight="1">
      <c r="A1" s="391" t="s">
        <v>418</v>
      </c>
      <c r="B1" s="391"/>
      <c r="C1" s="391"/>
      <c r="D1" s="391"/>
      <c r="E1" s="391"/>
      <c r="F1" s="391"/>
      <c r="G1" s="391"/>
    </row>
    <row r="2" s="63" customFormat="1" ht="21" customHeight="1">
      <c r="G2" s="64" t="s">
        <v>46</v>
      </c>
    </row>
    <row r="3" spans="1:7" ht="21" customHeight="1">
      <c r="A3" s="396" t="s">
        <v>29</v>
      </c>
      <c r="B3" s="397" t="s">
        <v>39</v>
      </c>
      <c r="C3" s="397" t="s">
        <v>322</v>
      </c>
      <c r="D3" s="398" t="s">
        <v>40</v>
      </c>
      <c r="E3" s="398"/>
      <c r="F3" s="398"/>
      <c r="G3" s="400" t="s">
        <v>41</v>
      </c>
    </row>
    <row r="4" spans="1:7" ht="21" customHeight="1">
      <c r="A4" s="396"/>
      <c r="B4" s="398"/>
      <c r="C4" s="398"/>
      <c r="D4" s="66" t="s">
        <v>42</v>
      </c>
      <c r="E4" s="66" t="s">
        <v>43</v>
      </c>
      <c r="F4" s="66" t="s">
        <v>44</v>
      </c>
      <c r="G4" s="401"/>
    </row>
    <row r="5" spans="1:7" ht="21" customHeight="1">
      <c r="A5" s="53" t="s">
        <v>331</v>
      </c>
      <c r="B5" s="29">
        <v>79936</v>
      </c>
      <c r="C5" s="29">
        <v>81799</v>
      </c>
      <c r="D5" s="29">
        <v>-1863</v>
      </c>
      <c r="E5" s="29">
        <v>5003</v>
      </c>
      <c r="F5" s="29">
        <v>6866</v>
      </c>
      <c r="G5" s="70">
        <v>97.7</v>
      </c>
    </row>
    <row r="6" spans="1:7" ht="21" customHeight="1">
      <c r="A6" s="53">
        <v>55</v>
      </c>
      <c r="B6" s="29">
        <v>82615</v>
      </c>
      <c r="C6" s="29">
        <v>85159</v>
      </c>
      <c r="D6" s="29">
        <v>-2544</v>
      </c>
      <c r="E6" s="29">
        <v>6025</v>
      </c>
      <c r="F6" s="29">
        <v>8568</v>
      </c>
      <c r="G6" s="70">
        <v>97</v>
      </c>
    </row>
    <row r="7" spans="1:7" ht="21" customHeight="1">
      <c r="A7" s="53">
        <v>60</v>
      </c>
      <c r="B7" s="154">
        <v>86743</v>
      </c>
      <c r="C7" s="154">
        <v>88078</v>
      </c>
      <c r="D7" s="29">
        <v>-1335</v>
      </c>
      <c r="E7" s="29">
        <v>8278</v>
      </c>
      <c r="F7" s="29">
        <v>9613</v>
      </c>
      <c r="G7" s="70">
        <v>98.5</v>
      </c>
    </row>
    <row r="8" spans="1:7" ht="21" customHeight="1">
      <c r="A8" s="53" t="s">
        <v>329</v>
      </c>
      <c r="B8" s="29">
        <v>90191</v>
      </c>
      <c r="C8" s="29">
        <v>90038</v>
      </c>
      <c r="D8" s="29">
        <v>153</v>
      </c>
      <c r="E8" s="29">
        <v>11435</v>
      </c>
      <c r="F8" s="29">
        <v>11282</v>
      </c>
      <c r="G8" s="70">
        <v>100.2</v>
      </c>
    </row>
    <row r="9" spans="1:7" ht="21" customHeight="1">
      <c r="A9" s="53">
        <v>7</v>
      </c>
      <c r="B9" s="29">
        <v>92152</v>
      </c>
      <c r="C9" s="29">
        <v>93053</v>
      </c>
      <c r="D9" s="29">
        <v>-901</v>
      </c>
      <c r="E9" s="29">
        <v>13013</v>
      </c>
      <c r="F9" s="29">
        <v>13914</v>
      </c>
      <c r="G9" s="70">
        <v>99</v>
      </c>
    </row>
    <row r="10" spans="1:7" ht="21" customHeight="1">
      <c r="A10" s="54">
        <v>12</v>
      </c>
      <c r="B10" s="33">
        <v>92741</v>
      </c>
      <c r="C10" s="33">
        <v>94055</v>
      </c>
      <c r="D10" s="33">
        <v>-1314</v>
      </c>
      <c r="E10" s="33">
        <v>13893</v>
      </c>
      <c r="F10" s="33">
        <v>15207</v>
      </c>
      <c r="G10" s="71">
        <v>98.6</v>
      </c>
    </row>
    <row r="11" s="63" customFormat="1" ht="21" customHeight="1">
      <c r="A11" s="63" t="s">
        <v>45</v>
      </c>
    </row>
  </sheetData>
  <mergeCells count="6">
    <mergeCell ref="G3:G4"/>
    <mergeCell ref="A1:G1"/>
    <mergeCell ref="D3:F3"/>
    <mergeCell ref="A3:A4"/>
    <mergeCell ref="B3:B4"/>
    <mergeCell ref="C3:C4"/>
  </mergeCells>
  <printOptions/>
  <pageMargins left="0.75" right="0.75" top="0.78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1"/>
  <sheetViews>
    <sheetView workbookViewId="0" topLeftCell="A1">
      <selection activeCell="A1" sqref="A1:N1"/>
    </sheetView>
  </sheetViews>
  <sheetFormatPr defaultColWidth="9.00390625" defaultRowHeight="13.5"/>
  <cols>
    <col min="1" max="1" width="3.25390625" style="51" customWidth="1"/>
    <col min="2" max="2" width="14.25390625" style="51" customWidth="1"/>
    <col min="3" max="3" width="6.00390625" style="51" customWidth="1"/>
    <col min="4" max="29" width="5.75390625" style="51" customWidth="1"/>
    <col min="30" max="16384" width="9.00390625" style="51" customWidth="1"/>
  </cols>
  <sheetData>
    <row r="1" spans="1:29" s="158" customFormat="1" ht="36.75" customHeight="1">
      <c r="A1" s="375" t="s">
        <v>338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86" t="s">
        <v>339</v>
      </c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</row>
    <row r="2" spans="26:29" ht="36.75" customHeight="1">
      <c r="Z2" s="374" t="s">
        <v>340</v>
      </c>
      <c r="AA2" s="374"/>
      <c r="AB2" s="374"/>
      <c r="AC2" s="374"/>
    </row>
    <row r="3" spans="1:29" s="84" customFormat="1" ht="37.5" customHeight="1">
      <c r="A3" s="396" t="s">
        <v>341</v>
      </c>
      <c r="B3" s="398"/>
      <c r="C3" s="398" t="s">
        <v>297</v>
      </c>
      <c r="D3" s="398"/>
      <c r="E3" s="398"/>
      <c r="F3" s="398"/>
      <c r="G3" s="398"/>
      <c r="H3" s="398"/>
      <c r="I3" s="398"/>
      <c r="J3" s="398"/>
      <c r="K3" s="398"/>
      <c r="L3" s="398" t="s">
        <v>298</v>
      </c>
      <c r="M3" s="398"/>
      <c r="N3" s="398"/>
      <c r="O3" s="398"/>
      <c r="P3" s="398"/>
      <c r="Q3" s="398"/>
      <c r="R3" s="398"/>
      <c r="S3" s="398"/>
      <c r="T3" s="398"/>
      <c r="U3" s="398" t="s">
        <v>299</v>
      </c>
      <c r="V3" s="398"/>
      <c r="W3" s="398"/>
      <c r="X3" s="398"/>
      <c r="Y3" s="398"/>
      <c r="Z3" s="398"/>
      <c r="AA3" s="398"/>
      <c r="AB3" s="398"/>
      <c r="AC3" s="401"/>
    </row>
    <row r="4" spans="1:29" s="84" customFormat="1" ht="37.5" customHeight="1">
      <c r="A4" s="396"/>
      <c r="B4" s="398"/>
      <c r="C4" s="392" t="s">
        <v>297</v>
      </c>
      <c r="D4" s="393" t="s">
        <v>342</v>
      </c>
      <c r="E4" s="393"/>
      <c r="F4" s="393"/>
      <c r="G4" s="393" t="s">
        <v>343</v>
      </c>
      <c r="H4" s="394" t="s">
        <v>344</v>
      </c>
      <c r="I4" s="394" t="s">
        <v>345</v>
      </c>
      <c r="J4" s="394" t="s">
        <v>346</v>
      </c>
      <c r="K4" s="394" t="s">
        <v>347</v>
      </c>
      <c r="L4" s="392" t="s">
        <v>297</v>
      </c>
      <c r="M4" s="393" t="s">
        <v>342</v>
      </c>
      <c r="N4" s="393"/>
      <c r="O4" s="393"/>
      <c r="P4" s="393" t="s">
        <v>343</v>
      </c>
      <c r="Q4" s="394" t="s">
        <v>344</v>
      </c>
      <c r="R4" s="394" t="s">
        <v>345</v>
      </c>
      <c r="S4" s="394" t="s">
        <v>346</v>
      </c>
      <c r="T4" s="394" t="s">
        <v>347</v>
      </c>
      <c r="U4" s="392" t="s">
        <v>297</v>
      </c>
      <c r="V4" s="393" t="s">
        <v>342</v>
      </c>
      <c r="W4" s="393"/>
      <c r="X4" s="393"/>
      <c r="Y4" s="393" t="s">
        <v>343</v>
      </c>
      <c r="Z4" s="394" t="s">
        <v>344</v>
      </c>
      <c r="AA4" s="394" t="s">
        <v>345</v>
      </c>
      <c r="AB4" s="394" t="s">
        <v>346</v>
      </c>
      <c r="AC4" s="372" t="s">
        <v>347</v>
      </c>
    </row>
    <row r="5" spans="1:29" s="84" customFormat="1" ht="37.5" customHeight="1">
      <c r="A5" s="396"/>
      <c r="B5" s="398"/>
      <c r="C5" s="392"/>
      <c r="D5" s="156" t="s">
        <v>297</v>
      </c>
      <c r="E5" s="156" t="s">
        <v>348</v>
      </c>
      <c r="F5" s="156" t="s">
        <v>349</v>
      </c>
      <c r="G5" s="393"/>
      <c r="H5" s="393"/>
      <c r="I5" s="393"/>
      <c r="J5" s="393"/>
      <c r="K5" s="393"/>
      <c r="L5" s="392"/>
      <c r="M5" s="156" t="s">
        <v>297</v>
      </c>
      <c r="N5" s="157" t="s">
        <v>348</v>
      </c>
      <c r="O5" s="159" t="s">
        <v>349</v>
      </c>
      <c r="P5" s="393"/>
      <c r="Q5" s="393"/>
      <c r="R5" s="393"/>
      <c r="S5" s="393"/>
      <c r="T5" s="393"/>
      <c r="U5" s="392"/>
      <c r="V5" s="156" t="s">
        <v>297</v>
      </c>
      <c r="W5" s="156" t="s">
        <v>348</v>
      </c>
      <c r="X5" s="156" t="s">
        <v>349</v>
      </c>
      <c r="Y5" s="393"/>
      <c r="Z5" s="393"/>
      <c r="AA5" s="393"/>
      <c r="AB5" s="393"/>
      <c r="AC5" s="373"/>
    </row>
    <row r="6" spans="1:29" s="74" customFormat="1" ht="37.5" customHeight="1">
      <c r="A6" s="162"/>
      <c r="B6" s="163" t="s">
        <v>297</v>
      </c>
      <c r="C6" s="164">
        <v>49288</v>
      </c>
      <c r="D6" s="164">
        <v>35310</v>
      </c>
      <c r="E6" s="164">
        <v>31544</v>
      </c>
      <c r="F6" s="164">
        <v>3766</v>
      </c>
      <c r="G6" s="164">
        <v>3705</v>
      </c>
      <c r="H6" s="164">
        <v>1491</v>
      </c>
      <c r="I6" s="164">
        <v>4531</v>
      </c>
      <c r="J6" s="164">
        <v>4014</v>
      </c>
      <c r="K6" s="164">
        <v>229</v>
      </c>
      <c r="L6" s="164">
        <v>28868</v>
      </c>
      <c r="M6" s="164">
        <v>20345</v>
      </c>
      <c r="N6" s="165">
        <v>19161</v>
      </c>
      <c r="O6" s="166">
        <v>1184</v>
      </c>
      <c r="P6" s="164">
        <v>2632</v>
      </c>
      <c r="Q6" s="164">
        <v>1284</v>
      </c>
      <c r="R6" s="164">
        <v>3696</v>
      </c>
      <c r="S6" s="164">
        <v>896</v>
      </c>
      <c r="T6" s="164">
        <v>12</v>
      </c>
      <c r="U6" s="164">
        <v>20420</v>
      </c>
      <c r="V6" s="164">
        <v>14965</v>
      </c>
      <c r="W6" s="164">
        <v>12383</v>
      </c>
      <c r="X6" s="164">
        <v>2582</v>
      </c>
      <c r="Y6" s="164">
        <v>1073</v>
      </c>
      <c r="Z6" s="164">
        <v>207</v>
      </c>
      <c r="AA6" s="164">
        <v>835</v>
      </c>
      <c r="AB6" s="164">
        <v>3118</v>
      </c>
      <c r="AC6" s="165">
        <v>217</v>
      </c>
    </row>
    <row r="7" spans="1:29" s="74" customFormat="1" ht="37.5" customHeight="1">
      <c r="A7" s="167" t="s">
        <v>350</v>
      </c>
      <c r="B7" s="168" t="s">
        <v>351</v>
      </c>
      <c r="C7" s="164">
        <v>3985</v>
      </c>
      <c r="D7" s="164">
        <v>257</v>
      </c>
      <c r="E7" s="164">
        <v>188</v>
      </c>
      <c r="F7" s="164">
        <v>69</v>
      </c>
      <c r="G7" s="164">
        <v>38</v>
      </c>
      <c r="H7" s="164">
        <v>189</v>
      </c>
      <c r="I7" s="164">
        <v>1573</v>
      </c>
      <c r="J7" s="164">
        <v>1923</v>
      </c>
      <c r="K7" s="164" t="s">
        <v>352</v>
      </c>
      <c r="L7" s="164">
        <v>2085</v>
      </c>
      <c r="M7" s="164">
        <v>131</v>
      </c>
      <c r="N7" s="165">
        <v>115</v>
      </c>
      <c r="O7" s="166">
        <v>16</v>
      </c>
      <c r="P7" s="164">
        <v>25</v>
      </c>
      <c r="Q7" s="164">
        <v>182</v>
      </c>
      <c r="R7" s="164">
        <v>1351</v>
      </c>
      <c r="S7" s="164">
        <v>394</v>
      </c>
      <c r="T7" s="164" t="s">
        <v>352</v>
      </c>
      <c r="U7" s="164">
        <v>1900</v>
      </c>
      <c r="V7" s="164">
        <v>126</v>
      </c>
      <c r="W7" s="164">
        <v>73</v>
      </c>
      <c r="X7" s="164">
        <v>53</v>
      </c>
      <c r="Y7" s="164">
        <v>13</v>
      </c>
      <c r="Z7" s="164">
        <v>7</v>
      </c>
      <c r="AA7" s="164">
        <v>222</v>
      </c>
      <c r="AB7" s="164">
        <v>1529</v>
      </c>
      <c r="AC7" s="165" t="s">
        <v>352</v>
      </c>
    </row>
    <row r="8" spans="1:29" s="74" customFormat="1" ht="37.5" customHeight="1">
      <c r="A8" s="167" t="s">
        <v>353</v>
      </c>
      <c r="B8" s="168" t="s">
        <v>354</v>
      </c>
      <c r="C8" s="164">
        <v>98</v>
      </c>
      <c r="D8" s="164">
        <v>44</v>
      </c>
      <c r="E8" s="164">
        <v>33</v>
      </c>
      <c r="F8" s="164">
        <v>11</v>
      </c>
      <c r="G8" s="164">
        <v>5</v>
      </c>
      <c r="H8" s="164">
        <v>7</v>
      </c>
      <c r="I8" s="164">
        <v>25</v>
      </c>
      <c r="J8" s="164">
        <v>17</v>
      </c>
      <c r="K8" s="164" t="s">
        <v>352</v>
      </c>
      <c r="L8" s="164">
        <v>79</v>
      </c>
      <c r="M8" s="164">
        <v>39</v>
      </c>
      <c r="N8" s="165">
        <v>30</v>
      </c>
      <c r="O8" s="166">
        <v>9</v>
      </c>
      <c r="P8" s="164">
        <v>4</v>
      </c>
      <c r="Q8" s="164">
        <v>7</v>
      </c>
      <c r="R8" s="164">
        <v>24</v>
      </c>
      <c r="S8" s="164">
        <v>5</v>
      </c>
      <c r="T8" s="164" t="s">
        <v>352</v>
      </c>
      <c r="U8" s="164">
        <v>19</v>
      </c>
      <c r="V8" s="164">
        <v>5</v>
      </c>
      <c r="W8" s="164">
        <v>3</v>
      </c>
      <c r="X8" s="164">
        <v>2</v>
      </c>
      <c r="Y8" s="164">
        <v>1</v>
      </c>
      <c r="Z8" s="164" t="s">
        <v>352</v>
      </c>
      <c r="AA8" s="164">
        <v>1</v>
      </c>
      <c r="AB8" s="164">
        <v>12</v>
      </c>
      <c r="AC8" s="165" t="s">
        <v>352</v>
      </c>
    </row>
    <row r="9" spans="1:29" s="74" customFormat="1" ht="37.5" customHeight="1">
      <c r="A9" s="167" t="s">
        <v>355</v>
      </c>
      <c r="B9" s="168" t="s">
        <v>356</v>
      </c>
      <c r="C9" s="164">
        <v>5</v>
      </c>
      <c r="D9" s="164">
        <v>1</v>
      </c>
      <c r="E9" s="164">
        <v>1</v>
      </c>
      <c r="F9" s="164" t="s">
        <v>352</v>
      </c>
      <c r="G9" s="164">
        <v>2</v>
      </c>
      <c r="H9" s="164" t="s">
        <v>352</v>
      </c>
      <c r="I9" s="164">
        <v>1</v>
      </c>
      <c r="J9" s="164">
        <v>1</v>
      </c>
      <c r="K9" s="164" t="s">
        <v>352</v>
      </c>
      <c r="L9" s="164">
        <v>3</v>
      </c>
      <c r="M9" s="164">
        <v>1</v>
      </c>
      <c r="N9" s="165">
        <v>1</v>
      </c>
      <c r="O9" s="166" t="s">
        <v>352</v>
      </c>
      <c r="P9" s="164">
        <v>1</v>
      </c>
      <c r="Q9" s="164" t="s">
        <v>352</v>
      </c>
      <c r="R9" s="164">
        <v>1</v>
      </c>
      <c r="S9" s="164" t="s">
        <v>352</v>
      </c>
      <c r="T9" s="164" t="s">
        <v>352</v>
      </c>
      <c r="U9" s="164">
        <v>2</v>
      </c>
      <c r="V9" s="164" t="s">
        <v>352</v>
      </c>
      <c r="W9" s="164" t="s">
        <v>352</v>
      </c>
      <c r="X9" s="164" t="s">
        <v>352</v>
      </c>
      <c r="Y9" s="164">
        <v>1</v>
      </c>
      <c r="Z9" s="164" t="s">
        <v>352</v>
      </c>
      <c r="AA9" s="164" t="s">
        <v>352</v>
      </c>
      <c r="AB9" s="164">
        <v>1</v>
      </c>
      <c r="AC9" s="165" t="s">
        <v>352</v>
      </c>
    </row>
    <row r="10" spans="1:29" s="74" customFormat="1" ht="37.5" customHeight="1">
      <c r="A10" s="167" t="s">
        <v>357</v>
      </c>
      <c r="B10" s="168" t="s">
        <v>358</v>
      </c>
      <c r="C10" s="164">
        <v>253</v>
      </c>
      <c r="D10" s="164">
        <v>139</v>
      </c>
      <c r="E10" s="164">
        <v>128</v>
      </c>
      <c r="F10" s="164">
        <v>11</v>
      </c>
      <c r="G10" s="164">
        <v>42</v>
      </c>
      <c r="H10" s="164">
        <v>14</v>
      </c>
      <c r="I10" s="164">
        <v>19</v>
      </c>
      <c r="J10" s="164">
        <v>39</v>
      </c>
      <c r="K10" s="164" t="s">
        <v>352</v>
      </c>
      <c r="L10" s="164">
        <v>173</v>
      </c>
      <c r="M10" s="164">
        <v>104</v>
      </c>
      <c r="N10" s="165">
        <v>95</v>
      </c>
      <c r="O10" s="166">
        <v>9</v>
      </c>
      <c r="P10" s="164">
        <v>28</v>
      </c>
      <c r="Q10" s="164">
        <v>13</v>
      </c>
      <c r="R10" s="164">
        <v>16</v>
      </c>
      <c r="S10" s="164">
        <v>12</v>
      </c>
      <c r="T10" s="164" t="s">
        <v>352</v>
      </c>
      <c r="U10" s="164">
        <v>80</v>
      </c>
      <c r="V10" s="164">
        <v>35</v>
      </c>
      <c r="W10" s="164">
        <v>33</v>
      </c>
      <c r="X10" s="164">
        <v>2</v>
      </c>
      <c r="Y10" s="164">
        <v>14</v>
      </c>
      <c r="Z10" s="164">
        <v>1</v>
      </c>
      <c r="AA10" s="164">
        <v>3</v>
      </c>
      <c r="AB10" s="164">
        <v>27</v>
      </c>
      <c r="AC10" s="165" t="s">
        <v>352</v>
      </c>
    </row>
    <row r="11" spans="1:29" s="74" customFormat="1" ht="37.5" customHeight="1">
      <c r="A11" s="167" t="s">
        <v>359</v>
      </c>
      <c r="B11" s="168" t="s">
        <v>360</v>
      </c>
      <c r="C11" s="164">
        <v>4985</v>
      </c>
      <c r="D11" s="164">
        <v>3017</v>
      </c>
      <c r="E11" s="164">
        <v>2806</v>
      </c>
      <c r="F11" s="164">
        <v>211</v>
      </c>
      <c r="G11" s="164">
        <v>759</v>
      </c>
      <c r="H11" s="164">
        <v>290</v>
      </c>
      <c r="I11" s="164">
        <v>621</v>
      </c>
      <c r="J11" s="164">
        <v>298</v>
      </c>
      <c r="K11" s="164" t="s">
        <v>352</v>
      </c>
      <c r="L11" s="164">
        <v>4174</v>
      </c>
      <c r="M11" s="164">
        <v>2597</v>
      </c>
      <c r="N11" s="165">
        <v>2417</v>
      </c>
      <c r="O11" s="166">
        <v>180</v>
      </c>
      <c r="P11" s="164">
        <v>553</v>
      </c>
      <c r="Q11" s="164">
        <v>288</v>
      </c>
      <c r="R11" s="164">
        <v>617</v>
      </c>
      <c r="S11" s="164">
        <v>119</v>
      </c>
      <c r="T11" s="164" t="s">
        <v>352</v>
      </c>
      <c r="U11" s="164">
        <v>811</v>
      </c>
      <c r="V11" s="164">
        <v>420</v>
      </c>
      <c r="W11" s="164">
        <v>389</v>
      </c>
      <c r="X11" s="164">
        <v>31</v>
      </c>
      <c r="Y11" s="164">
        <v>206</v>
      </c>
      <c r="Z11" s="164">
        <v>2</v>
      </c>
      <c r="AA11" s="164">
        <v>4</v>
      </c>
      <c r="AB11" s="164">
        <v>179</v>
      </c>
      <c r="AC11" s="165" t="s">
        <v>352</v>
      </c>
    </row>
    <row r="12" spans="1:29" s="74" customFormat="1" ht="37.5" customHeight="1">
      <c r="A12" s="167" t="s">
        <v>361</v>
      </c>
      <c r="B12" s="168" t="s">
        <v>362</v>
      </c>
      <c r="C12" s="164">
        <v>14240</v>
      </c>
      <c r="D12" s="164">
        <v>11560</v>
      </c>
      <c r="E12" s="164">
        <v>10779</v>
      </c>
      <c r="F12" s="164">
        <v>781</v>
      </c>
      <c r="G12" s="164">
        <v>1256</v>
      </c>
      <c r="H12" s="164">
        <v>236</v>
      </c>
      <c r="I12" s="164">
        <v>500</v>
      </c>
      <c r="J12" s="164">
        <v>486</v>
      </c>
      <c r="K12" s="164">
        <v>201</v>
      </c>
      <c r="L12" s="164">
        <v>9371</v>
      </c>
      <c r="M12" s="164">
        <v>7629</v>
      </c>
      <c r="N12" s="165">
        <v>7336</v>
      </c>
      <c r="O12" s="166">
        <v>293</v>
      </c>
      <c r="P12" s="164">
        <v>910</v>
      </c>
      <c r="Q12" s="164">
        <v>222</v>
      </c>
      <c r="R12" s="164">
        <v>477</v>
      </c>
      <c r="S12" s="164">
        <v>122</v>
      </c>
      <c r="T12" s="164">
        <v>10</v>
      </c>
      <c r="U12" s="164">
        <v>4869</v>
      </c>
      <c r="V12" s="164">
        <v>3931</v>
      </c>
      <c r="W12" s="164">
        <v>3443</v>
      </c>
      <c r="X12" s="164">
        <v>488</v>
      </c>
      <c r="Y12" s="164">
        <v>346</v>
      </c>
      <c r="Z12" s="164">
        <v>14</v>
      </c>
      <c r="AA12" s="164">
        <v>23</v>
      </c>
      <c r="AB12" s="164">
        <v>364</v>
      </c>
      <c r="AC12" s="165">
        <v>191</v>
      </c>
    </row>
    <row r="13" spans="1:29" s="74" customFormat="1" ht="37.5" customHeight="1">
      <c r="A13" s="167" t="s">
        <v>363</v>
      </c>
      <c r="B13" s="169" t="s">
        <v>364</v>
      </c>
      <c r="C13" s="164">
        <v>196</v>
      </c>
      <c r="D13" s="164">
        <v>195</v>
      </c>
      <c r="E13" s="164">
        <v>189</v>
      </c>
      <c r="F13" s="164">
        <v>6</v>
      </c>
      <c r="G13" s="164">
        <v>1</v>
      </c>
      <c r="H13" s="164" t="s">
        <v>352</v>
      </c>
      <c r="I13" s="164" t="s">
        <v>352</v>
      </c>
      <c r="J13" s="164" t="s">
        <v>352</v>
      </c>
      <c r="K13" s="164" t="s">
        <v>352</v>
      </c>
      <c r="L13" s="164">
        <v>156</v>
      </c>
      <c r="M13" s="164">
        <v>155</v>
      </c>
      <c r="N13" s="165">
        <v>154</v>
      </c>
      <c r="O13" s="166">
        <v>1</v>
      </c>
      <c r="P13" s="164">
        <v>1</v>
      </c>
      <c r="Q13" s="164" t="s">
        <v>352</v>
      </c>
      <c r="R13" s="164" t="s">
        <v>352</v>
      </c>
      <c r="S13" s="164" t="s">
        <v>352</v>
      </c>
      <c r="T13" s="164" t="s">
        <v>352</v>
      </c>
      <c r="U13" s="164">
        <v>40</v>
      </c>
      <c r="V13" s="164">
        <v>40</v>
      </c>
      <c r="W13" s="164">
        <v>35</v>
      </c>
      <c r="X13" s="164">
        <v>5</v>
      </c>
      <c r="Y13" s="164" t="s">
        <v>352</v>
      </c>
      <c r="Z13" s="164" t="s">
        <v>352</v>
      </c>
      <c r="AA13" s="164" t="s">
        <v>352</v>
      </c>
      <c r="AB13" s="164" t="s">
        <v>352</v>
      </c>
      <c r="AC13" s="165" t="s">
        <v>352</v>
      </c>
    </row>
    <row r="14" spans="1:29" s="74" customFormat="1" ht="37.5" customHeight="1">
      <c r="A14" s="167" t="s">
        <v>365</v>
      </c>
      <c r="B14" s="168" t="s">
        <v>366</v>
      </c>
      <c r="C14" s="164">
        <v>2761</v>
      </c>
      <c r="D14" s="164">
        <v>2433</v>
      </c>
      <c r="E14" s="164">
        <v>2212</v>
      </c>
      <c r="F14" s="164">
        <v>221</v>
      </c>
      <c r="G14" s="164">
        <v>127</v>
      </c>
      <c r="H14" s="164">
        <v>31</v>
      </c>
      <c r="I14" s="164">
        <v>148</v>
      </c>
      <c r="J14" s="164">
        <v>22</v>
      </c>
      <c r="K14" s="164" t="s">
        <v>352</v>
      </c>
      <c r="L14" s="164">
        <v>2213</v>
      </c>
      <c r="M14" s="164">
        <v>1932</v>
      </c>
      <c r="N14" s="165">
        <v>1827</v>
      </c>
      <c r="O14" s="166">
        <v>105</v>
      </c>
      <c r="P14" s="164">
        <v>101</v>
      </c>
      <c r="Q14" s="164">
        <v>30</v>
      </c>
      <c r="R14" s="164">
        <v>144</v>
      </c>
      <c r="S14" s="164">
        <v>6</v>
      </c>
      <c r="T14" s="164" t="s">
        <v>352</v>
      </c>
      <c r="U14" s="164">
        <v>548</v>
      </c>
      <c r="V14" s="164">
        <v>501</v>
      </c>
      <c r="W14" s="164">
        <v>385</v>
      </c>
      <c r="X14" s="164">
        <v>116</v>
      </c>
      <c r="Y14" s="164">
        <v>26</v>
      </c>
      <c r="Z14" s="164">
        <v>1</v>
      </c>
      <c r="AA14" s="164">
        <v>4</v>
      </c>
      <c r="AB14" s="164">
        <v>16</v>
      </c>
      <c r="AC14" s="165" t="s">
        <v>352</v>
      </c>
    </row>
    <row r="15" spans="1:29" s="74" customFormat="1" ht="37.5" customHeight="1">
      <c r="A15" s="167" t="s">
        <v>367</v>
      </c>
      <c r="B15" s="169" t="s">
        <v>368</v>
      </c>
      <c r="C15" s="164">
        <v>9531</v>
      </c>
      <c r="D15" s="164">
        <v>6625</v>
      </c>
      <c r="E15" s="164">
        <v>5489</v>
      </c>
      <c r="F15" s="164">
        <v>1136</v>
      </c>
      <c r="G15" s="164">
        <v>864</v>
      </c>
      <c r="H15" s="164">
        <v>384</v>
      </c>
      <c r="I15" s="164">
        <v>848</v>
      </c>
      <c r="J15" s="164">
        <v>810</v>
      </c>
      <c r="K15" s="164" t="s">
        <v>352</v>
      </c>
      <c r="L15" s="164">
        <v>4452</v>
      </c>
      <c r="M15" s="164">
        <v>2836</v>
      </c>
      <c r="N15" s="165">
        <v>2602</v>
      </c>
      <c r="O15" s="166">
        <v>234</v>
      </c>
      <c r="P15" s="164">
        <v>580</v>
      </c>
      <c r="Q15" s="164">
        <v>277</v>
      </c>
      <c r="R15" s="164">
        <v>588</v>
      </c>
      <c r="S15" s="164">
        <v>171</v>
      </c>
      <c r="T15" s="164" t="s">
        <v>352</v>
      </c>
      <c r="U15" s="164">
        <v>5079</v>
      </c>
      <c r="V15" s="164">
        <v>3789</v>
      </c>
      <c r="W15" s="164">
        <v>2887</v>
      </c>
      <c r="X15" s="164">
        <v>902</v>
      </c>
      <c r="Y15" s="164">
        <v>284</v>
      </c>
      <c r="Z15" s="164">
        <v>107</v>
      </c>
      <c r="AA15" s="164">
        <v>260</v>
      </c>
      <c r="AB15" s="164">
        <v>639</v>
      </c>
      <c r="AC15" s="165" t="s">
        <v>352</v>
      </c>
    </row>
    <row r="16" spans="1:29" s="74" customFormat="1" ht="37.5" customHeight="1">
      <c r="A16" s="167" t="s">
        <v>369</v>
      </c>
      <c r="B16" s="168" t="s">
        <v>370</v>
      </c>
      <c r="C16" s="164">
        <v>988</v>
      </c>
      <c r="D16" s="164">
        <v>898</v>
      </c>
      <c r="E16" s="164">
        <v>847</v>
      </c>
      <c r="F16" s="164">
        <v>51</v>
      </c>
      <c r="G16" s="164">
        <v>36</v>
      </c>
      <c r="H16" s="164">
        <v>13</v>
      </c>
      <c r="I16" s="164">
        <v>34</v>
      </c>
      <c r="J16" s="164">
        <v>6</v>
      </c>
      <c r="K16" s="164" t="s">
        <v>352</v>
      </c>
      <c r="L16" s="164">
        <v>438</v>
      </c>
      <c r="M16" s="164">
        <v>387</v>
      </c>
      <c r="N16" s="165">
        <v>386</v>
      </c>
      <c r="O16" s="166">
        <v>1</v>
      </c>
      <c r="P16" s="164">
        <v>26</v>
      </c>
      <c r="Q16" s="164">
        <v>8</v>
      </c>
      <c r="R16" s="164">
        <v>17</v>
      </c>
      <c r="S16" s="164" t="s">
        <v>352</v>
      </c>
      <c r="T16" s="164" t="s">
        <v>352</v>
      </c>
      <c r="U16" s="164">
        <v>550</v>
      </c>
      <c r="V16" s="164">
        <v>511</v>
      </c>
      <c r="W16" s="164">
        <v>461</v>
      </c>
      <c r="X16" s="164">
        <v>50</v>
      </c>
      <c r="Y16" s="164">
        <v>10</v>
      </c>
      <c r="Z16" s="164">
        <v>5</v>
      </c>
      <c r="AA16" s="164">
        <v>17</v>
      </c>
      <c r="AB16" s="164">
        <v>6</v>
      </c>
      <c r="AC16" s="165" t="s">
        <v>352</v>
      </c>
    </row>
    <row r="17" spans="1:29" s="74" customFormat="1" ht="37.5" customHeight="1">
      <c r="A17" s="167" t="s">
        <v>371</v>
      </c>
      <c r="B17" s="168" t="s">
        <v>372</v>
      </c>
      <c r="C17" s="164">
        <v>251</v>
      </c>
      <c r="D17" s="164">
        <v>110</v>
      </c>
      <c r="E17" s="164">
        <v>103</v>
      </c>
      <c r="F17" s="164">
        <v>7</v>
      </c>
      <c r="G17" s="164">
        <v>81</v>
      </c>
      <c r="H17" s="164">
        <v>7</v>
      </c>
      <c r="I17" s="164">
        <v>41</v>
      </c>
      <c r="J17" s="164">
        <v>12</v>
      </c>
      <c r="K17" s="164" t="s">
        <v>352</v>
      </c>
      <c r="L17" s="164">
        <v>155</v>
      </c>
      <c r="M17" s="164">
        <v>65</v>
      </c>
      <c r="N17" s="165">
        <v>63</v>
      </c>
      <c r="O17" s="166">
        <v>2</v>
      </c>
      <c r="P17" s="164">
        <v>50</v>
      </c>
      <c r="Q17" s="164">
        <v>6</v>
      </c>
      <c r="R17" s="164">
        <v>33</v>
      </c>
      <c r="S17" s="164">
        <v>1</v>
      </c>
      <c r="T17" s="164" t="s">
        <v>352</v>
      </c>
      <c r="U17" s="164">
        <v>96</v>
      </c>
      <c r="V17" s="164">
        <v>45</v>
      </c>
      <c r="W17" s="164">
        <v>40</v>
      </c>
      <c r="X17" s="164">
        <v>5</v>
      </c>
      <c r="Y17" s="164">
        <v>31</v>
      </c>
      <c r="Z17" s="164">
        <v>1</v>
      </c>
      <c r="AA17" s="164">
        <v>8</v>
      </c>
      <c r="AB17" s="164">
        <v>11</v>
      </c>
      <c r="AC17" s="165" t="s">
        <v>352</v>
      </c>
    </row>
    <row r="18" spans="1:29" s="74" customFormat="1" ht="37.5" customHeight="1">
      <c r="A18" s="167" t="s">
        <v>373</v>
      </c>
      <c r="B18" s="168" t="s">
        <v>374</v>
      </c>
      <c r="C18" s="164">
        <v>10752</v>
      </c>
      <c r="D18" s="164">
        <v>8821</v>
      </c>
      <c r="E18" s="164">
        <v>7695</v>
      </c>
      <c r="F18" s="164">
        <v>1126</v>
      </c>
      <c r="G18" s="164">
        <v>484</v>
      </c>
      <c r="H18" s="164">
        <v>318</v>
      </c>
      <c r="I18" s="164">
        <v>712</v>
      </c>
      <c r="J18" s="164">
        <v>388</v>
      </c>
      <c r="K18" s="164">
        <v>28</v>
      </c>
      <c r="L18" s="164">
        <v>4699</v>
      </c>
      <c r="M18" s="164">
        <v>3613</v>
      </c>
      <c r="N18" s="165">
        <v>3313</v>
      </c>
      <c r="O18" s="166">
        <v>300</v>
      </c>
      <c r="P18" s="164">
        <v>348</v>
      </c>
      <c r="Q18" s="164">
        <v>250</v>
      </c>
      <c r="R18" s="164">
        <v>424</v>
      </c>
      <c r="S18" s="164">
        <v>62</v>
      </c>
      <c r="T18" s="164">
        <v>2</v>
      </c>
      <c r="U18" s="164">
        <v>6053</v>
      </c>
      <c r="V18" s="164">
        <v>5208</v>
      </c>
      <c r="W18" s="164">
        <v>4382</v>
      </c>
      <c r="X18" s="164">
        <v>826</v>
      </c>
      <c r="Y18" s="164">
        <v>136</v>
      </c>
      <c r="Z18" s="164">
        <v>68</v>
      </c>
      <c r="AA18" s="164">
        <v>288</v>
      </c>
      <c r="AB18" s="164">
        <v>326</v>
      </c>
      <c r="AC18" s="165">
        <v>26</v>
      </c>
    </row>
    <row r="19" spans="1:29" s="74" customFormat="1" ht="37.5" customHeight="1">
      <c r="A19" s="167" t="s">
        <v>375</v>
      </c>
      <c r="B19" s="169" t="s">
        <v>376</v>
      </c>
      <c r="C19" s="164">
        <v>1125</v>
      </c>
      <c r="D19" s="164">
        <v>1125</v>
      </c>
      <c r="E19" s="164">
        <v>1006</v>
      </c>
      <c r="F19" s="164">
        <v>119</v>
      </c>
      <c r="G19" s="164" t="s">
        <v>352</v>
      </c>
      <c r="H19" s="164" t="s">
        <v>352</v>
      </c>
      <c r="I19" s="164" t="s">
        <v>352</v>
      </c>
      <c r="J19" s="164" t="s">
        <v>352</v>
      </c>
      <c r="K19" s="164" t="s">
        <v>352</v>
      </c>
      <c r="L19" s="164">
        <v>808</v>
      </c>
      <c r="M19" s="164">
        <v>808</v>
      </c>
      <c r="N19" s="165">
        <v>781</v>
      </c>
      <c r="O19" s="166">
        <v>27</v>
      </c>
      <c r="P19" s="164" t="s">
        <v>352</v>
      </c>
      <c r="Q19" s="164" t="s">
        <v>352</v>
      </c>
      <c r="R19" s="164" t="s">
        <v>352</v>
      </c>
      <c r="S19" s="164" t="s">
        <v>352</v>
      </c>
      <c r="T19" s="164" t="s">
        <v>352</v>
      </c>
      <c r="U19" s="164">
        <v>317</v>
      </c>
      <c r="V19" s="164">
        <v>317</v>
      </c>
      <c r="W19" s="164">
        <v>225</v>
      </c>
      <c r="X19" s="164">
        <v>92</v>
      </c>
      <c r="Y19" s="164" t="s">
        <v>352</v>
      </c>
      <c r="Z19" s="164" t="s">
        <v>352</v>
      </c>
      <c r="AA19" s="164" t="s">
        <v>352</v>
      </c>
      <c r="AB19" s="164" t="s">
        <v>352</v>
      </c>
      <c r="AC19" s="165" t="s">
        <v>352</v>
      </c>
    </row>
    <row r="20" spans="1:29" s="74" customFormat="1" ht="37.5" customHeight="1">
      <c r="A20" s="170" t="s">
        <v>377</v>
      </c>
      <c r="B20" s="171" t="s">
        <v>378</v>
      </c>
      <c r="C20" s="172">
        <v>118</v>
      </c>
      <c r="D20" s="172">
        <v>85</v>
      </c>
      <c r="E20" s="172">
        <v>68</v>
      </c>
      <c r="F20" s="172">
        <v>17</v>
      </c>
      <c r="G20" s="172">
        <v>10</v>
      </c>
      <c r="H20" s="172">
        <v>2</v>
      </c>
      <c r="I20" s="172">
        <v>9</v>
      </c>
      <c r="J20" s="172">
        <v>12</v>
      </c>
      <c r="K20" s="172" t="s">
        <v>352</v>
      </c>
      <c r="L20" s="172">
        <v>62</v>
      </c>
      <c r="M20" s="172">
        <v>48</v>
      </c>
      <c r="N20" s="173">
        <v>41</v>
      </c>
      <c r="O20" s="174">
        <v>7</v>
      </c>
      <c r="P20" s="172">
        <v>5</v>
      </c>
      <c r="Q20" s="172">
        <v>1</v>
      </c>
      <c r="R20" s="172">
        <v>4</v>
      </c>
      <c r="S20" s="172">
        <v>4</v>
      </c>
      <c r="T20" s="172" t="s">
        <v>352</v>
      </c>
      <c r="U20" s="172">
        <v>56</v>
      </c>
      <c r="V20" s="172">
        <v>37</v>
      </c>
      <c r="W20" s="172">
        <v>27</v>
      </c>
      <c r="X20" s="172">
        <v>10</v>
      </c>
      <c r="Y20" s="172">
        <v>5</v>
      </c>
      <c r="Z20" s="172">
        <v>1</v>
      </c>
      <c r="AA20" s="172">
        <v>5</v>
      </c>
      <c r="AB20" s="172">
        <v>8</v>
      </c>
      <c r="AC20" s="173" t="s">
        <v>352</v>
      </c>
    </row>
    <row r="21" spans="1:3" s="74" customFormat="1" ht="37.5" customHeight="1">
      <c r="A21" s="175" t="s">
        <v>379</v>
      </c>
      <c r="B21" s="176"/>
      <c r="C21" s="176"/>
    </row>
    <row r="22" s="74" customFormat="1" ht="12"/>
    <row r="23" s="74" customFormat="1" ht="12"/>
    <row r="24" s="74" customFormat="1" ht="12"/>
    <row r="25" s="74" customFormat="1" ht="12"/>
    <row r="26" s="74" customFormat="1" ht="12"/>
    <row r="27" s="74" customFormat="1" ht="12"/>
    <row r="28" s="74" customFormat="1" ht="12"/>
    <row r="29" s="74" customFormat="1" ht="12"/>
    <row r="30" s="74" customFormat="1" ht="12"/>
    <row r="31" s="74" customFormat="1" ht="12"/>
    <row r="32" s="74" customFormat="1" ht="12"/>
    <row r="33" s="74" customFormat="1" ht="12"/>
    <row r="34" s="74" customFormat="1" ht="12"/>
  </sheetData>
  <mergeCells count="28">
    <mergeCell ref="Z2:AC2"/>
    <mergeCell ref="A1:N1"/>
    <mergeCell ref="O1:AC1"/>
    <mergeCell ref="A3:B5"/>
    <mergeCell ref="L4:L5"/>
    <mergeCell ref="M4:O4"/>
    <mergeCell ref="P4:P5"/>
    <mergeCell ref="C3:K3"/>
    <mergeCell ref="L3:T3"/>
    <mergeCell ref="T4:T5"/>
    <mergeCell ref="Q4:Q5"/>
    <mergeCell ref="AB4:AB5"/>
    <mergeCell ref="AC4:AC5"/>
    <mergeCell ref="U4:U5"/>
    <mergeCell ref="V4:X4"/>
    <mergeCell ref="Y4:Y5"/>
    <mergeCell ref="Z4:Z5"/>
    <mergeCell ref="AA4:AA5"/>
    <mergeCell ref="U3:AC3"/>
    <mergeCell ref="C4:C5"/>
    <mergeCell ref="D4:F4"/>
    <mergeCell ref="G4:G5"/>
    <mergeCell ref="H4:H5"/>
    <mergeCell ref="I4:I5"/>
    <mergeCell ref="J4:J5"/>
    <mergeCell ref="K4:K5"/>
    <mergeCell ref="R4:R5"/>
    <mergeCell ref="S4:S5"/>
  </mergeCells>
  <printOptions/>
  <pageMargins left="0.75" right="0.75" top="0.79" bottom="0.77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A1" sqref="A1:H1"/>
    </sheetView>
  </sheetViews>
  <sheetFormatPr defaultColWidth="9.00390625" defaultRowHeight="13.5"/>
  <cols>
    <col min="1" max="1" width="3.00390625" style="85" customWidth="1"/>
    <col min="2" max="2" width="10.875" style="85" customWidth="1"/>
    <col min="3" max="3" width="6.50390625" style="85" customWidth="1"/>
    <col min="4" max="8" width="13.25390625" style="85" customWidth="1"/>
    <col min="9" max="12" width="14.50390625" style="85" customWidth="1"/>
    <col min="13" max="13" width="14.375" style="85" customWidth="1"/>
    <col min="14" max="14" width="14.50390625" style="85" customWidth="1"/>
    <col min="15" max="16384" width="8.00390625" style="85" customWidth="1"/>
  </cols>
  <sheetData>
    <row r="1" spans="1:14" s="86" customFormat="1" ht="33" customHeight="1">
      <c r="A1" s="383" t="s">
        <v>440</v>
      </c>
      <c r="B1" s="383"/>
      <c r="C1" s="383"/>
      <c r="D1" s="383"/>
      <c r="E1" s="383"/>
      <c r="F1" s="383"/>
      <c r="G1" s="383"/>
      <c r="H1" s="383"/>
      <c r="I1" s="376" t="s">
        <v>441</v>
      </c>
      <c r="J1" s="376"/>
      <c r="K1" s="376"/>
      <c r="L1" s="376"/>
      <c r="M1" s="376"/>
      <c r="N1" s="376"/>
    </row>
    <row r="2" s="94" customFormat="1" ht="21" customHeight="1">
      <c r="N2" s="95" t="s">
        <v>241</v>
      </c>
    </row>
    <row r="3" spans="1:14" ht="24" customHeight="1">
      <c r="A3" s="377" t="s">
        <v>221</v>
      </c>
      <c r="B3" s="377"/>
      <c r="C3" s="378"/>
      <c r="D3" s="381" t="s">
        <v>220</v>
      </c>
      <c r="E3" s="90" t="s">
        <v>222</v>
      </c>
      <c r="F3" s="90" t="s">
        <v>223</v>
      </c>
      <c r="G3" s="90" t="s">
        <v>224</v>
      </c>
      <c r="H3" s="91" t="s">
        <v>225</v>
      </c>
      <c r="I3" s="89" t="s">
        <v>226</v>
      </c>
      <c r="J3" s="90" t="s">
        <v>227</v>
      </c>
      <c r="K3" s="90" t="s">
        <v>228</v>
      </c>
      <c r="L3" s="90" t="s">
        <v>229</v>
      </c>
      <c r="M3" s="90" t="s">
        <v>239</v>
      </c>
      <c r="N3" s="91" t="s">
        <v>230</v>
      </c>
    </row>
    <row r="4" spans="1:14" ht="55.5" customHeight="1">
      <c r="A4" s="379"/>
      <c r="B4" s="379"/>
      <c r="C4" s="380"/>
      <c r="D4" s="382"/>
      <c r="E4" s="92" t="s">
        <v>231</v>
      </c>
      <c r="F4" s="92" t="s">
        <v>232</v>
      </c>
      <c r="G4" s="92" t="s">
        <v>233</v>
      </c>
      <c r="H4" s="93" t="s">
        <v>234</v>
      </c>
      <c r="I4" s="103" t="s">
        <v>235</v>
      </c>
      <c r="J4" s="92" t="s">
        <v>236</v>
      </c>
      <c r="K4" s="92" t="s">
        <v>237</v>
      </c>
      <c r="L4" s="92" t="s">
        <v>238</v>
      </c>
      <c r="M4" s="102" t="s">
        <v>243</v>
      </c>
      <c r="N4" s="93" t="s">
        <v>240</v>
      </c>
    </row>
    <row r="5" spans="1:14" ht="24" customHeight="1">
      <c r="A5" s="87"/>
      <c r="B5" s="232" t="s">
        <v>481</v>
      </c>
      <c r="C5" s="152" t="s">
        <v>483</v>
      </c>
      <c r="D5" s="98">
        <v>43441</v>
      </c>
      <c r="E5" s="98">
        <v>2723</v>
      </c>
      <c r="F5" s="98">
        <v>1518</v>
      </c>
      <c r="G5" s="98">
        <v>5621</v>
      </c>
      <c r="H5" s="99">
        <v>5470</v>
      </c>
      <c r="I5" s="104">
        <v>2353</v>
      </c>
      <c r="J5" s="98">
        <v>244</v>
      </c>
      <c r="K5" s="98">
        <v>7395</v>
      </c>
      <c r="L5" s="98">
        <v>1686</v>
      </c>
      <c r="M5" s="98">
        <v>16426</v>
      </c>
      <c r="N5" s="99">
        <v>5</v>
      </c>
    </row>
    <row r="6" spans="1:14" ht="24" customHeight="1">
      <c r="A6" s="88"/>
      <c r="B6" s="153">
        <v>60</v>
      </c>
      <c r="C6" s="151"/>
      <c r="D6" s="98">
        <v>45494</v>
      </c>
      <c r="E6" s="98">
        <v>3405</v>
      </c>
      <c r="F6" s="98">
        <v>1570</v>
      </c>
      <c r="G6" s="98">
        <v>6364</v>
      </c>
      <c r="H6" s="99">
        <v>4962</v>
      </c>
      <c r="I6" s="104">
        <v>2673</v>
      </c>
      <c r="J6" s="98">
        <v>256</v>
      </c>
      <c r="K6" s="98">
        <v>6388</v>
      </c>
      <c r="L6" s="98">
        <v>1706</v>
      </c>
      <c r="M6" s="98">
        <v>18151</v>
      </c>
      <c r="N6" s="99">
        <v>19</v>
      </c>
    </row>
    <row r="7" spans="1:14" ht="24" customHeight="1">
      <c r="A7" s="88"/>
      <c r="B7" s="233" t="s">
        <v>482</v>
      </c>
      <c r="C7" s="150" t="s">
        <v>483</v>
      </c>
      <c r="D7" s="98">
        <v>47424</v>
      </c>
      <c r="E7" s="98">
        <v>3889</v>
      </c>
      <c r="F7" s="98">
        <v>1842</v>
      </c>
      <c r="G7" s="98">
        <v>7524</v>
      </c>
      <c r="H7" s="99">
        <v>5094</v>
      </c>
      <c r="I7" s="104">
        <v>2947</v>
      </c>
      <c r="J7" s="98">
        <v>280</v>
      </c>
      <c r="K7" s="98">
        <v>5111</v>
      </c>
      <c r="L7" s="98">
        <v>1779</v>
      </c>
      <c r="M7" s="98">
        <v>18940</v>
      </c>
      <c r="N7" s="99">
        <v>18</v>
      </c>
    </row>
    <row r="8" spans="1:14" ht="24" customHeight="1">
      <c r="A8" s="88"/>
      <c r="B8" s="153">
        <v>7</v>
      </c>
      <c r="C8" s="151"/>
      <c r="D8" s="98">
        <v>49918</v>
      </c>
      <c r="E8" s="98">
        <v>4581</v>
      </c>
      <c r="F8" s="98">
        <v>1795</v>
      </c>
      <c r="G8" s="98">
        <v>8313</v>
      </c>
      <c r="H8" s="99">
        <v>5857</v>
      </c>
      <c r="I8" s="104">
        <v>3431</v>
      </c>
      <c r="J8" s="98">
        <v>328</v>
      </c>
      <c r="K8" s="98">
        <v>4595</v>
      </c>
      <c r="L8" s="98">
        <v>1935</v>
      </c>
      <c r="M8" s="98">
        <v>19057</v>
      </c>
      <c r="N8" s="99">
        <v>26</v>
      </c>
    </row>
    <row r="9" spans="1:14" s="110" customFormat="1" ht="24" customHeight="1">
      <c r="A9" s="198"/>
      <c r="B9" s="234">
        <v>12</v>
      </c>
      <c r="C9" s="201"/>
      <c r="D9" s="196">
        <f>E9+F9+G9+H9+I9+J9+K9+L9+M9+N9</f>
        <v>49288</v>
      </c>
      <c r="E9" s="196">
        <v>4951</v>
      </c>
      <c r="F9" s="196">
        <v>1163</v>
      </c>
      <c r="G9" s="196">
        <v>8236</v>
      </c>
      <c r="H9" s="235">
        <v>5928</v>
      </c>
      <c r="I9" s="236">
        <v>3847</v>
      </c>
      <c r="J9" s="196">
        <v>363</v>
      </c>
      <c r="K9" s="196">
        <v>4100</v>
      </c>
      <c r="L9" s="196">
        <v>1847</v>
      </c>
      <c r="M9" s="196">
        <v>18723</v>
      </c>
      <c r="N9" s="235">
        <v>130</v>
      </c>
    </row>
    <row r="10" s="94" customFormat="1" ht="16.5" customHeight="1">
      <c r="A10" s="94" t="s">
        <v>242</v>
      </c>
    </row>
  </sheetData>
  <mergeCells count="4">
    <mergeCell ref="I1:N1"/>
    <mergeCell ref="A3:C4"/>
    <mergeCell ref="D3:D4"/>
    <mergeCell ref="A1:H1"/>
  </mergeCells>
  <printOptions/>
  <pageMargins left="0.75" right="0.75" top="0.78" bottom="0.79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">
      <selection activeCell="A1" sqref="A1:J1"/>
    </sheetView>
  </sheetViews>
  <sheetFormatPr defaultColWidth="9.00390625" defaultRowHeight="13.5"/>
  <cols>
    <col min="1" max="10" width="8.625" style="85" customWidth="1"/>
    <col min="11" max="11" width="9.50390625" style="85" customWidth="1"/>
    <col min="12" max="12" width="8.625" style="85" customWidth="1"/>
    <col min="13" max="19" width="8.50390625" style="85" customWidth="1"/>
    <col min="20" max="20" width="8.625" style="85" customWidth="1"/>
    <col min="21" max="16384" width="8.00390625" style="85" customWidth="1"/>
  </cols>
  <sheetData>
    <row r="1" spans="1:20" s="86" customFormat="1" ht="21" customHeight="1">
      <c r="A1" s="383" t="s">
        <v>280</v>
      </c>
      <c r="B1" s="383"/>
      <c r="C1" s="383"/>
      <c r="D1" s="383"/>
      <c r="E1" s="383"/>
      <c r="F1" s="383"/>
      <c r="G1" s="383"/>
      <c r="H1" s="383"/>
      <c r="I1" s="383"/>
      <c r="J1" s="383"/>
      <c r="K1" s="376" t="s">
        <v>252</v>
      </c>
      <c r="L1" s="376"/>
      <c r="M1" s="376"/>
      <c r="N1" s="376"/>
      <c r="O1" s="376"/>
      <c r="P1" s="376"/>
      <c r="Q1" s="376"/>
      <c r="R1" s="376"/>
      <c r="S1" s="376"/>
      <c r="T1" s="376"/>
    </row>
    <row r="2" spans="1:20" s="94" customFormat="1" ht="14.25" customHeight="1">
      <c r="A2" s="94" t="s">
        <v>250</v>
      </c>
      <c r="T2" s="95" t="s">
        <v>251</v>
      </c>
    </row>
    <row r="3" spans="1:20" ht="24" customHeight="1">
      <c r="A3" s="396" t="s">
        <v>380</v>
      </c>
      <c r="B3" s="368" t="s">
        <v>381</v>
      </c>
      <c r="C3" s="368"/>
      <c r="D3" s="368"/>
      <c r="E3" s="368"/>
      <c r="F3" s="368"/>
      <c r="G3" s="368"/>
      <c r="H3" s="368"/>
      <c r="I3" s="368"/>
      <c r="J3" s="422"/>
      <c r="K3" s="423" t="s">
        <v>382</v>
      </c>
      <c r="L3" s="367"/>
      <c r="M3" s="367"/>
      <c r="N3" s="367"/>
      <c r="O3" s="367"/>
      <c r="P3" s="367"/>
      <c r="Q3" s="367"/>
      <c r="R3" s="367"/>
      <c r="S3" s="367"/>
      <c r="T3" s="369" t="s">
        <v>445</v>
      </c>
    </row>
    <row r="4" spans="1:20" ht="24" customHeight="1">
      <c r="A4" s="396"/>
      <c r="B4" s="367" t="s">
        <v>383</v>
      </c>
      <c r="C4" s="424" t="s">
        <v>384</v>
      </c>
      <c r="D4" s="368" t="s">
        <v>385</v>
      </c>
      <c r="E4" s="368"/>
      <c r="F4" s="368"/>
      <c r="G4" s="368"/>
      <c r="H4" s="368"/>
      <c r="I4" s="368"/>
      <c r="J4" s="422"/>
      <c r="K4" s="423" t="s">
        <v>386</v>
      </c>
      <c r="L4" s="367" t="s">
        <v>387</v>
      </c>
      <c r="M4" s="368" t="s">
        <v>388</v>
      </c>
      <c r="N4" s="368"/>
      <c r="O4" s="368"/>
      <c r="P4" s="368"/>
      <c r="Q4" s="368"/>
      <c r="R4" s="368"/>
      <c r="S4" s="368"/>
      <c r="T4" s="370"/>
    </row>
    <row r="5" spans="1:20" ht="24" customHeight="1">
      <c r="A5" s="396"/>
      <c r="B5" s="368"/>
      <c r="C5" s="425"/>
      <c r="D5" s="177" t="s">
        <v>389</v>
      </c>
      <c r="E5" s="177" t="s">
        <v>390</v>
      </c>
      <c r="F5" s="177" t="s">
        <v>391</v>
      </c>
      <c r="G5" s="177" t="s">
        <v>392</v>
      </c>
      <c r="H5" s="177" t="s">
        <v>393</v>
      </c>
      <c r="I5" s="179" t="s">
        <v>402</v>
      </c>
      <c r="J5" s="178" t="s">
        <v>394</v>
      </c>
      <c r="K5" s="426"/>
      <c r="L5" s="368"/>
      <c r="M5" s="177" t="s">
        <v>395</v>
      </c>
      <c r="N5" s="177" t="s">
        <v>396</v>
      </c>
      <c r="O5" s="177" t="s">
        <v>397</v>
      </c>
      <c r="P5" s="177" t="s">
        <v>398</v>
      </c>
      <c r="Q5" s="177" t="s">
        <v>399</v>
      </c>
      <c r="R5" s="179" t="s">
        <v>244</v>
      </c>
      <c r="S5" s="177" t="s">
        <v>394</v>
      </c>
      <c r="T5" s="371"/>
    </row>
    <row r="6" spans="1:20" ht="24" customHeight="1">
      <c r="A6" s="108" t="s">
        <v>247</v>
      </c>
      <c r="B6" s="98"/>
      <c r="C6" s="98"/>
      <c r="D6" s="98"/>
      <c r="E6" s="98"/>
      <c r="F6" s="98"/>
      <c r="G6" s="98"/>
      <c r="H6" s="98"/>
      <c r="I6" s="98"/>
      <c r="J6" s="99"/>
      <c r="K6" s="104"/>
      <c r="L6" s="98"/>
      <c r="M6" s="98"/>
      <c r="N6" s="98"/>
      <c r="O6" s="98"/>
      <c r="P6" s="98"/>
      <c r="Q6" s="98"/>
      <c r="R6" s="98"/>
      <c r="S6" s="98"/>
      <c r="T6" s="96"/>
    </row>
    <row r="7" spans="1:20" ht="24" customHeight="1">
      <c r="A7" s="106" t="s">
        <v>220</v>
      </c>
      <c r="B7" s="98">
        <v>50464</v>
      </c>
      <c r="C7" s="98">
        <v>40927</v>
      </c>
      <c r="D7" s="98">
        <v>9537</v>
      </c>
      <c r="E7" s="98">
        <v>5732</v>
      </c>
      <c r="F7" s="98">
        <v>576</v>
      </c>
      <c r="G7" s="98">
        <v>580</v>
      </c>
      <c r="H7" s="98">
        <v>580</v>
      </c>
      <c r="I7" s="98">
        <v>1549</v>
      </c>
      <c r="J7" s="99">
        <v>520</v>
      </c>
      <c r="K7" s="104">
        <v>49191</v>
      </c>
      <c r="L7" s="98">
        <v>40927</v>
      </c>
      <c r="M7" s="98">
        <v>8264</v>
      </c>
      <c r="N7" s="98">
        <v>3663</v>
      </c>
      <c r="O7" s="98">
        <v>1293</v>
      </c>
      <c r="P7" s="98">
        <v>928</v>
      </c>
      <c r="Q7" s="98">
        <v>315</v>
      </c>
      <c r="R7" s="98">
        <v>1815</v>
      </c>
      <c r="S7" s="98">
        <v>250</v>
      </c>
      <c r="T7" s="96">
        <v>-1273</v>
      </c>
    </row>
    <row r="8" spans="1:20" ht="24" customHeight="1">
      <c r="A8" s="106" t="s">
        <v>245</v>
      </c>
      <c r="B8" s="98">
        <v>45494</v>
      </c>
      <c r="C8" s="98">
        <v>37823</v>
      </c>
      <c r="D8" s="98">
        <v>7671</v>
      </c>
      <c r="E8" s="98">
        <v>4596</v>
      </c>
      <c r="F8" s="98">
        <v>440</v>
      </c>
      <c r="G8" s="98">
        <v>398</v>
      </c>
      <c r="H8" s="98">
        <v>416</v>
      </c>
      <c r="I8" s="98">
        <v>1430</v>
      </c>
      <c r="J8" s="99">
        <v>391</v>
      </c>
      <c r="K8" s="104">
        <v>44525</v>
      </c>
      <c r="L8" s="98">
        <v>37823</v>
      </c>
      <c r="M8" s="98">
        <v>6702</v>
      </c>
      <c r="N8" s="98">
        <v>3028</v>
      </c>
      <c r="O8" s="98">
        <v>933</v>
      </c>
      <c r="P8" s="98">
        <v>785</v>
      </c>
      <c r="Q8" s="98">
        <v>241</v>
      </c>
      <c r="R8" s="98">
        <v>1468</v>
      </c>
      <c r="S8" s="98">
        <v>247</v>
      </c>
      <c r="T8" s="96">
        <v>-969</v>
      </c>
    </row>
    <row r="9" spans="1:20" ht="24" customHeight="1">
      <c r="A9" s="106" t="s">
        <v>246</v>
      </c>
      <c r="B9" s="98">
        <v>4970</v>
      </c>
      <c r="C9" s="98">
        <v>3104</v>
      </c>
      <c r="D9" s="98">
        <v>1866</v>
      </c>
      <c r="E9" s="98">
        <v>1136</v>
      </c>
      <c r="F9" s="98">
        <v>136</v>
      </c>
      <c r="G9" s="98">
        <v>182</v>
      </c>
      <c r="H9" s="98">
        <v>164</v>
      </c>
      <c r="I9" s="98">
        <v>119</v>
      </c>
      <c r="J9" s="99">
        <v>129</v>
      </c>
      <c r="K9" s="104">
        <v>4666</v>
      </c>
      <c r="L9" s="98">
        <v>3104</v>
      </c>
      <c r="M9" s="98">
        <v>1562</v>
      </c>
      <c r="N9" s="98">
        <v>635</v>
      </c>
      <c r="O9" s="98">
        <v>360</v>
      </c>
      <c r="P9" s="98">
        <v>143</v>
      </c>
      <c r="Q9" s="98">
        <v>74</v>
      </c>
      <c r="R9" s="98">
        <v>347</v>
      </c>
      <c r="S9" s="98">
        <v>3</v>
      </c>
      <c r="T9" s="96">
        <v>-304</v>
      </c>
    </row>
    <row r="10" spans="1:20" ht="24" customHeight="1">
      <c r="A10" s="108" t="s">
        <v>248</v>
      </c>
      <c r="B10" s="98"/>
      <c r="C10" s="98"/>
      <c r="D10" s="98"/>
      <c r="E10" s="98"/>
      <c r="F10" s="98"/>
      <c r="G10" s="98"/>
      <c r="H10" s="98"/>
      <c r="I10" s="98"/>
      <c r="J10" s="99"/>
      <c r="K10" s="104"/>
      <c r="L10" s="98"/>
      <c r="M10" s="98"/>
      <c r="N10" s="98"/>
      <c r="O10" s="98"/>
      <c r="P10" s="98"/>
      <c r="Q10" s="98"/>
      <c r="R10" s="98"/>
      <c r="S10" s="98"/>
      <c r="T10" s="96"/>
    </row>
    <row r="11" spans="1:20" ht="24" customHeight="1">
      <c r="A11" s="106" t="s">
        <v>220</v>
      </c>
      <c r="B11" s="98">
        <v>53120</v>
      </c>
      <c r="C11" s="98">
        <v>41945</v>
      </c>
      <c r="D11" s="98">
        <v>11175</v>
      </c>
      <c r="E11" s="98">
        <v>6691</v>
      </c>
      <c r="F11" s="98">
        <v>646</v>
      </c>
      <c r="G11" s="98">
        <v>725</v>
      </c>
      <c r="H11" s="98">
        <v>726</v>
      </c>
      <c r="I11" s="98">
        <v>1789</v>
      </c>
      <c r="J11" s="99">
        <v>598</v>
      </c>
      <c r="K11" s="104">
        <v>53368</v>
      </c>
      <c r="L11" s="98">
        <v>41945</v>
      </c>
      <c r="M11" s="98">
        <v>11423</v>
      </c>
      <c r="N11" s="98">
        <v>5199</v>
      </c>
      <c r="O11" s="98">
        <v>1774</v>
      </c>
      <c r="P11" s="98">
        <v>1069</v>
      </c>
      <c r="Q11" s="98">
        <v>349</v>
      </c>
      <c r="R11" s="98">
        <v>2668</v>
      </c>
      <c r="S11" s="98">
        <v>364</v>
      </c>
      <c r="T11" s="96">
        <v>248</v>
      </c>
    </row>
    <row r="12" spans="1:20" ht="24" customHeight="1">
      <c r="A12" s="106" t="s">
        <v>245</v>
      </c>
      <c r="B12" s="98">
        <v>47424</v>
      </c>
      <c r="C12" s="98">
        <v>38723</v>
      </c>
      <c r="D12" s="98">
        <v>8701</v>
      </c>
      <c r="E12" s="98">
        <v>5221</v>
      </c>
      <c r="F12" s="98">
        <v>480</v>
      </c>
      <c r="G12" s="98">
        <v>443</v>
      </c>
      <c r="H12" s="98">
        <v>540</v>
      </c>
      <c r="I12" s="98">
        <v>1578</v>
      </c>
      <c r="J12" s="99">
        <v>439</v>
      </c>
      <c r="K12" s="104">
        <v>48417</v>
      </c>
      <c r="L12" s="98">
        <v>38723</v>
      </c>
      <c r="M12" s="98">
        <v>9694</v>
      </c>
      <c r="N12" s="98">
        <v>4590</v>
      </c>
      <c r="O12" s="98">
        <v>1282</v>
      </c>
      <c r="P12" s="98">
        <v>908</v>
      </c>
      <c r="Q12" s="98">
        <v>252</v>
      </c>
      <c r="R12" s="98">
        <v>2321</v>
      </c>
      <c r="S12" s="98">
        <v>341</v>
      </c>
      <c r="T12" s="96">
        <v>993</v>
      </c>
    </row>
    <row r="13" spans="1:20" ht="24" customHeight="1">
      <c r="A13" s="106" t="s">
        <v>246</v>
      </c>
      <c r="B13" s="98">
        <v>5696</v>
      </c>
      <c r="C13" s="98">
        <v>3222</v>
      </c>
      <c r="D13" s="98">
        <v>2474</v>
      </c>
      <c r="E13" s="98">
        <v>1470</v>
      </c>
      <c r="F13" s="98">
        <v>166</v>
      </c>
      <c r="G13" s="98">
        <v>282</v>
      </c>
      <c r="H13" s="98">
        <v>186</v>
      </c>
      <c r="I13" s="98">
        <v>211</v>
      </c>
      <c r="J13" s="99">
        <v>159</v>
      </c>
      <c r="K13" s="104">
        <v>4951</v>
      </c>
      <c r="L13" s="98">
        <v>3222</v>
      </c>
      <c r="M13" s="98">
        <v>1729</v>
      </c>
      <c r="N13" s="98">
        <v>609</v>
      </c>
      <c r="O13" s="98">
        <v>492</v>
      </c>
      <c r="P13" s="98">
        <v>161</v>
      </c>
      <c r="Q13" s="98">
        <v>97</v>
      </c>
      <c r="R13" s="98">
        <v>347</v>
      </c>
      <c r="S13" s="98">
        <v>23</v>
      </c>
      <c r="T13" s="96">
        <v>-745</v>
      </c>
    </row>
    <row r="14" spans="1:20" ht="24" customHeight="1">
      <c r="A14" s="108" t="s">
        <v>249</v>
      </c>
      <c r="B14" s="98"/>
      <c r="C14" s="98"/>
      <c r="D14" s="98"/>
      <c r="E14" s="98"/>
      <c r="F14" s="98"/>
      <c r="G14" s="98"/>
      <c r="H14" s="98"/>
      <c r="I14" s="98"/>
      <c r="J14" s="99"/>
      <c r="K14" s="104"/>
      <c r="L14" s="98"/>
      <c r="M14" s="98"/>
      <c r="N14" s="98"/>
      <c r="O14" s="98"/>
      <c r="P14" s="98"/>
      <c r="Q14" s="98"/>
      <c r="R14" s="98"/>
      <c r="S14" s="98"/>
      <c r="T14" s="96"/>
    </row>
    <row r="15" spans="1:20" ht="24" customHeight="1">
      <c r="A15" s="106" t="s">
        <v>220</v>
      </c>
      <c r="B15" s="98">
        <v>55437</v>
      </c>
      <c r="C15" s="98">
        <v>41665</v>
      </c>
      <c r="D15" s="98">
        <v>13772</v>
      </c>
      <c r="E15" s="98">
        <v>8244</v>
      </c>
      <c r="F15" s="98">
        <v>762</v>
      </c>
      <c r="G15" s="98">
        <v>978</v>
      </c>
      <c r="H15" s="98">
        <v>764</v>
      </c>
      <c r="I15" s="98">
        <v>2226</v>
      </c>
      <c r="J15" s="99">
        <v>798</v>
      </c>
      <c r="K15" s="104">
        <v>54666</v>
      </c>
      <c r="L15" s="98">
        <v>41665</v>
      </c>
      <c r="M15" s="98">
        <v>13001</v>
      </c>
      <c r="N15" s="98">
        <v>5550</v>
      </c>
      <c r="O15" s="98">
        <v>2098</v>
      </c>
      <c r="P15" s="98">
        <v>1140</v>
      </c>
      <c r="Q15" s="98">
        <v>388</v>
      </c>
      <c r="R15" s="98">
        <v>3383</v>
      </c>
      <c r="S15" s="98">
        <v>442</v>
      </c>
      <c r="T15" s="96">
        <v>-771</v>
      </c>
    </row>
    <row r="16" spans="1:20" ht="24" customHeight="1">
      <c r="A16" s="106" t="s">
        <v>245</v>
      </c>
      <c r="B16" s="98">
        <v>49918</v>
      </c>
      <c r="C16" s="98">
        <v>38890</v>
      </c>
      <c r="D16" s="98">
        <v>11028</v>
      </c>
      <c r="E16" s="98">
        <v>6735</v>
      </c>
      <c r="F16" s="98">
        <v>541</v>
      </c>
      <c r="G16" s="98">
        <v>633</v>
      </c>
      <c r="H16" s="98">
        <v>635</v>
      </c>
      <c r="I16" s="98">
        <v>1956</v>
      </c>
      <c r="J16" s="99">
        <v>528</v>
      </c>
      <c r="K16" s="104">
        <v>50193</v>
      </c>
      <c r="L16" s="98">
        <v>38890</v>
      </c>
      <c r="M16" s="98">
        <v>11303</v>
      </c>
      <c r="N16" s="98">
        <v>5084</v>
      </c>
      <c r="O16" s="98">
        <v>1558</v>
      </c>
      <c r="P16" s="98">
        <v>968</v>
      </c>
      <c r="Q16" s="98">
        <v>292</v>
      </c>
      <c r="R16" s="98">
        <v>2975</v>
      </c>
      <c r="S16" s="98">
        <v>426</v>
      </c>
      <c r="T16" s="96">
        <v>275</v>
      </c>
    </row>
    <row r="17" spans="1:20" ht="24" customHeight="1">
      <c r="A17" s="106" t="s">
        <v>246</v>
      </c>
      <c r="B17" s="98">
        <v>5519</v>
      </c>
      <c r="C17" s="98">
        <v>2775</v>
      </c>
      <c r="D17" s="98">
        <v>2744</v>
      </c>
      <c r="E17" s="98">
        <v>1509</v>
      </c>
      <c r="F17" s="98">
        <v>221</v>
      </c>
      <c r="G17" s="98">
        <v>345</v>
      </c>
      <c r="H17" s="98">
        <v>129</v>
      </c>
      <c r="I17" s="98">
        <v>270</v>
      </c>
      <c r="J17" s="99">
        <v>270</v>
      </c>
      <c r="K17" s="104">
        <v>4473</v>
      </c>
      <c r="L17" s="98">
        <v>2775</v>
      </c>
      <c r="M17" s="98">
        <v>1698</v>
      </c>
      <c r="N17" s="98">
        <v>466</v>
      </c>
      <c r="O17" s="98">
        <v>540</v>
      </c>
      <c r="P17" s="98">
        <v>172</v>
      </c>
      <c r="Q17" s="98">
        <v>96</v>
      </c>
      <c r="R17" s="98">
        <v>408</v>
      </c>
      <c r="S17" s="98">
        <v>16</v>
      </c>
      <c r="T17" s="96">
        <v>-1046</v>
      </c>
    </row>
    <row r="18" spans="1:20" ht="24" customHeight="1">
      <c r="A18" s="108" t="s">
        <v>96</v>
      </c>
      <c r="B18" s="98"/>
      <c r="C18" s="98"/>
      <c r="D18" s="98"/>
      <c r="E18" s="98"/>
      <c r="F18" s="98"/>
      <c r="G18" s="98"/>
      <c r="H18" s="98"/>
      <c r="I18" s="98"/>
      <c r="J18" s="99"/>
      <c r="K18" s="104"/>
      <c r="L18" s="98"/>
      <c r="M18" s="98"/>
      <c r="N18" s="98"/>
      <c r="O18" s="98"/>
      <c r="P18" s="98"/>
      <c r="Q18" s="98"/>
      <c r="R18" s="98"/>
      <c r="S18" s="98"/>
      <c r="T18" s="96"/>
    </row>
    <row r="19" spans="1:20" ht="24" customHeight="1">
      <c r="A19" s="106" t="s">
        <v>297</v>
      </c>
      <c r="B19" s="98">
        <v>54075</v>
      </c>
      <c r="C19" s="98">
        <v>39004</v>
      </c>
      <c r="D19" s="98">
        <v>15071</v>
      </c>
      <c r="E19" s="98">
        <v>8585</v>
      </c>
      <c r="F19" s="98">
        <v>846</v>
      </c>
      <c r="G19" s="98">
        <v>1096</v>
      </c>
      <c r="H19" s="98">
        <v>938</v>
      </c>
      <c r="I19" s="98">
        <v>2615</v>
      </c>
      <c r="J19" s="99">
        <v>919</v>
      </c>
      <c r="K19" s="104">
        <v>52887</v>
      </c>
      <c r="L19" s="98">
        <v>39004</v>
      </c>
      <c r="M19" s="98">
        <v>13883</v>
      </c>
      <c r="N19" s="98">
        <v>5884</v>
      </c>
      <c r="O19" s="98">
        <v>2169</v>
      </c>
      <c r="P19" s="98">
        <v>1183</v>
      </c>
      <c r="Q19" s="98">
        <v>428</v>
      </c>
      <c r="R19" s="98">
        <v>3792</v>
      </c>
      <c r="S19" s="98">
        <v>427</v>
      </c>
      <c r="T19" s="96">
        <v>-1188</v>
      </c>
    </row>
    <row r="20" spans="1:20" ht="24" customHeight="1">
      <c r="A20" s="106" t="s">
        <v>400</v>
      </c>
      <c r="B20" s="98">
        <v>49288</v>
      </c>
      <c r="C20" s="98">
        <v>36600</v>
      </c>
      <c r="D20" s="98">
        <v>12688</v>
      </c>
      <c r="E20" s="98">
        <v>7406</v>
      </c>
      <c r="F20" s="98">
        <v>590</v>
      </c>
      <c r="G20" s="98">
        <v>763</v>
      </c>
      <c r="H20" s="98">
        <v>870</v>
      </c>
      <c r="I20" s="98">
        <v>2372</v>
      </c>
      <c r="J20" s="99">
        <v>649</v>
      </c>
      <c r="K20" s="104">
        <v>48960</v>
      </c>
      <c r="L20" s="98">
        <v>36600</v>
      </c>
      <c r="M20" s="98">
        <v>12360</v>
      </c>
      <c r="N20" s="98">
        <v>5576</v>
      </c>
      <c r="O20" s="98">
        <v>1596</v>
      </c>
      <c r="P20" s="98">
        <v>1000</v>
      </c>
      <c r="Q20" s="98">
        <v>351</v>
      </c>
      <c r="R20" s="98">
        <v>3412</v>
      </c>
      <c r="S20" s="98">
        <v>425</v>
      </c>
      <c r="T20" s="96">
        <v>-328</v>
      </c>
    </row>
    <row r="21" spans="1:20" ht="24" customHeight="1">
      <c r="A21" s="107" t="s">
        <v>401</v>
      </c>
      <c r="B21" s="100">
        <v>4787</v>
      </c>
      <c r="C21" s="100">
        <v>2404</v>
      </c>
      <c r="D21" s="100">
        <v>2383</v>
      </c>
      <c r="E21" s="100">
        <v>1179</v>
      </c>
      <c r="F21" s="100">
        <v>256</v>
      </c>
      <c r="G21" s="100">
        <v>333</v>
      </c>
      <c r="H21" s="100">
        <v>68</v>
      </c>
      <c r="I21" s="100">
        <v>243</v>
      </c>
      <c r="J21" s="101">
        <v>270</v>
      </c>
      <c r="K21" s="105">
        <v>3927</v>
      </c>
      <c r="L21" s="100">
        <v>2404</v>
      </c>
      <c r="M21" s="100">
        <v>1523</v>
      </c>
      <c r="N21" s="100">
        <v>308</v>
      </c>
      <c r="O21" s="100">
        <v>573</v>
      </c>
      <c r="P21" s="100">
        <v>183</v>
      </c>
      <c r="Q21" s="100">
        <v>77</v>
      </c>
      <c r="R21" s="100">
        <v>380</v>
      </c>
      <c r="S21" s="100">
        <v>2</v>
      </c>
      <c r="T21" s="97">
        <v>-860</v>
      </c>
    </row>
    <row r="22" s="94" customFormat="1" ht="21" customHeight="1">
      <c r="A22" s="94" t="s">
        <v>242</v>
      </c>
    </row>
  </sheetData>
  <mergeCells count="12">
    <mergeCell ref="D4:J4"/>
    <mergeCell ref="K4:K5"/>
    <mergeCell ref="K1:T1"/>
    <mergeCell ref="A1:J1"/>
    <mergeCell ref="L4:L5"/>
    <mergeCell ref="T3:T5"/>
    <mergeCell ref="M4:S4"/>
    <mergeCell ref="B3:J3"/>
    <mergeCell ref="B4:B5"/>
    <mergeCell ref="A3:A5"/>
    <mergeCell ref="K3:S3"/>
    <mergeCell ref="C4:C5"/>
  </mergeCells>
  <printOptions/>
  <pageMargins left="0.75" right="0.75" top="0.77" bottom="0.77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8"/>
  <sheetViews>
    <sheetView workbookViewId="0" topLeftCell="A1">
      <selection activeCell="A1" sqref="A1:K1"/>
    </sheetView>
  </sheetViews>
  <sheetFormatPr defaultColWidth="9.00390625" defaultRowHeight="13.5"/>
  <cols>
    <col min="1" max="1" width="8.50390625" style="17" customWidth="1"/>
    <col min="2" max="11" width="7.75390625" style="17" customWidth="1"/>
    <col min="12" max="14" width="7.875" style="17" customWidth="1"/>
    <col min="15" max="15" width="7.875" style="18" customWidth="1"/>
    <col min="16" max="22" width="7.875" style="17" customWidth="1"/>
    <col min="23" max="16384" width="9.00390625" style="17" customWidth="1"/>
  </cols>
  <sheetData>
    <row r="1" spans="1:15" s="20" customFormat="1" ht="21" customHeight="1">
      <c r="A1" s="433" t="s">
        <v>494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20" t="s">
        <v>495</v>
      </c>
      <c r="O1" s="21"/>
    </row>
    <row r="2" spans="1:22" s="38" customFormat="1" ht="18" customHeight="1">
      <c r="A2" s="38" t="s">
        <v>496</v>
      </c>
      <c r="O2" s="39"/>
      <c r="V2" s="43" t="s">
        <v>497</v>
      </c>
    </row>
    <row r="3" spans="1:22" s="16" customFormat="1" ht="17.25" customHeight="1">
      <c r="A3" s="429" t="s">
        <v>3</v>
      </c>
      <c r="B3" s="427" t="s">
        <v>4</v>
      </c>
      <c r="C3" s="427"/>
      <c r="D3" s="427"/>
      <c r="E3" s="427" t="s">
        <v>5</v>
      </c>
      <c r="F3" s="427"/>
      <c r="G3" s="427"/>
      <c r="H3" s="428" t="s">
        <v>498</v>
      </c>
      <c r="I3" s="432"/>
      <c r="J3" s="432"/>
      <c r="K3" s="432"/>
      <c r="L3" s="430" t="s">
        <v>28</v>
      </c>
      <c r="M3" s="431"/>
      <c r="N3" s="434" t="s">
        <v>6</v>
      </c>
      <c r="O3" s="434"/>
      <c r="P3" s="434"/>
      <c r="Q3" s="434"/>
      <c r="R3" s="434"/>
      <c r="S3" s="434"/>
      <c r="T3" s="427" t="s">
        <v>7</v>
      </c>
      <c r="U3" s="427" t="s">
        <v>8</v>
      </c>
      <c r="V3" s="428" t="s">
        <v>9</v>
      </c>
    </row>
    <row r="4" spans="1:22" s="16" customFormat="1" ht="17.25" customHeight="1">
      <c r="A4" s="429"/>
      <c r="B4" s="427"/>
      <c r="C4" s="427"/>
      <c r="D4" s="427"/>
      <c r="E4" s="427"/>
      <c r="F4" s="427"/>
      <c r="G4" s="427"/>
      <c r="H4" s="427" t="s">
        <v>10</v>
      </c>
      <c r="I4" s="427"/>
      <c r="J4" s="427" t="s">
        <v>11</v>
      </c>
      <c r="K4" s="428"/>
      <c r="L4" s="429" t="s">
        <v>12</v>
      </c>
      <c r="M4" s="427"/>
      <c r="N4" s="434" t="s">
        <v>13</v>
      </c>
      <c r="O4" s="434"/>
      <c r="P4" s="427" t="s">
        <v>14</v>
      </c>
      <c r="Q4" s="427"/>
      <c r="R4" s="427" t="s">
        <v>12</v>
      </c>
      <c r="S4" s="427"/>
      <c r="T4" s="427"/>
      <c r="U4" s="427"/>
      <c r="V4" s="428"/>
    </row>
    <row r="5" spans="1:22" s="16" customFormat="1" ht="17.25" customHeight="1">
      <c r="A5" s="429"/>
      <c r="B5" s="35" t="s">
        <v>15</v>
      </c>
      <c r="C5" s="35" t="s">
        <v>16</v>
      </c>
      <c r="D5" s="35" t="s">
        <v>17</v>
      </c>
      <c r="E5" s="35" t="s">
        <v>15</v>
      </c>
      <c r="F5" s="35" t="s">
        <v>16</v>
      </c>
      <c r="G5" s="35" t="s">
        <v>17</v>
      </c>
      <c r="H5" s="35" t="s">
        <v>15</v>
      </c>
      <c r="I5" s="35" t="s">
        <v>18</v>
      </c>
      <c r="J5" s="35" t="s">
        <v>15</v>
      </c>
      <c r="K5" s="37" t="s">
        <v>18</v>
      </c>
      <c r="L5" s="34" t="s">
        <v>15</v>
      </c>
      <c r="M5" s="35" t="s">
        <v>18</v>
      </c>
      <c r="N5" s="35" t="s">
        <v>15</v>
      </c>
      <c r="O5" s="36" t="s">
        <v>18</v>
      </c>
      <c r="P5" s="35" t="s">
        <v>15</v>
      </c>
      <c r="Q5" s="35" t="s">
        <v>18</v>
      </c>
      <c r="R5" s="35" t="s">
        <v>15</v>
      </c>
      <c r="S5" s="35" t="s">
        <v>18</v>
      </c>
      <c r="T5" s="427"/>
      <c r="U5" s="427"/>
      <c r="V5" s="428"/>
    </row>
    <row r="6" spans="1:22" s="16" customFormat="1" ht="17.25" customHeight="1">
      <c r="A6" s="22" t="s">
        <v>487</v>
      </c>
      <c r="B6" s="23">
        <v>29495</v>
      </c>
      <c r="C6" s="24">
        <v>495</v>
      </c>
      <c r="D6" s="25">
        <v>1.7055438789925232</v>
      </c>
      <c r="E6" s="23">
        <v>94284</v>
      </c>
      <c r="F6" s="24">
        <v>236</v>
      </c>
      <c r="G6" s="25">
        <v>0.251556237741963</v>
      </c>
      <c r="H6" s="24">
        <v>944</v>
      </c>
      <c r="I6" s="26">
        <v>10</v>
      </c>
      <c r="J6" s="24">
        <v>770</v>
      </c>
      <c r="K6" s="41">
        <v>8.2</v>
      </c>
      <c r="L6" s="40">
        <v>173</v>
      </c>
      <c r="M6" s="26">
        <v>1.8</v>
      </c>
      <c r="N6" s="5">
        <v>2799</v>
      </c>
      <c r="O6" s="26">
        <v>29.7</v>
      </c>
      <c r="P6" s="5">
        <v>2647</v>
      </c>
      <c r="Q6" s="26">
        <v>28.1</v>
      </c>
      <c r="R6" s="24">
        <v>69</v>
      </c>
      <c r="S6" s="26">
        <v>1.6</v>
      </c>
      <c r="T6" s="24">
        <v>564</v>
      </c>
      <c r="U6" s="24">
        <v>176</v>
      </c>
      <c r="V6" s="27">
        <v>42</v>
      </c>
    </row>
    <row r="7" spans="1:22" s="16" customFormat="1" ht="17.25" customHeight="1">
      <c r="A7" s="22">
        <v>13</v>
      </c>
      <c r="B7" s="23">
        <v>29848</v>
      </c>
      <c r="C7" s="24">
        <v>353</v>
      </c>
      <c r="D7" s="25">
        <v>1.196813019155789</v>
      </c>
      <c r="E7" s="23">
        <v>94279</v>
      </c>
      <c r="F7" s="24">
        <v>-5</v>
      </c>
      <c r="G7" s="25">
        <v>-0.005303126723516185</v>
      </c>
      <c r="H7" s="24">
        <v>886</v>
      </c>
      <c r="I7" s="26">
        <v>9.4</v>
      </c>
      <c r="J7" s="24">
        <v>764</v>
      </c>
      <c r="K7" s="41">
        <v>8.1</v>
      </c>
      <c r="L7" s="40">
        <v>122</v>
      </c>
      <c r="M7" s="26">
        <v>1.3</v>
      </c>
      <c r="N7" s="5">
        <v>2560</v>
      </c>
      <c r="O7" s="26">
        <v>27.2</v>
      </c>
      <c r="P7" s="5">
        <v>2656</v>
      </c>
      <c r="Q7" s="26">
        <v>28.2</v>
      </c>
      <c r="R7" s="24">
        <v>152</v>
      </c>
      <c r="S7" s="26">
        <v>-1</v>
      </c>
      <c r="T7" s="24">
        <v>534</v>
      </c>
      <c r="U7" s="24">
        <v>181</v>
      </c>
      <c r="V7" s="27">
        <v>31</v>
      </c>
    </row>
    <row r="8" spans="1:22" s="16" customFormat="1" ht="17.25" customHeight="1">
      <c r="A8" s="22">
        <v>14</v>
      </c>
      <c r="B8" s="23">
        <v>30091</v>
      </c>
      <c r="C8" s="29">
        <v>243</v>
      </c>
      <c r="D8" s="25">
        <v>0.8141248994907532</v>
      </c>
      <c r="E8" s="23">
        <v>94074</v>
      </c>
      <c r="F8" s="29">
        <v>-205</v>
      </c>
      <c r="G8" s="25">
        <v>-0.2174397267684214</v>
      </c>
      <c r="H8" s="24">
        <v>856</v>
      </c>
      <c r="I8" s="26">
        <v>9.1</v>
      </c>
      <c r="J8" s="24">
        <v>819</v>
      </c>
      <c r="K8" s="41">
        <v>8.7</v>
      </c>
      <c r="L8" s="40">
        <v>37</v>
      </c>
      <c r="M8" s="26">
        <v>0.39424613745338305</v>
      </c>
      <c r="N8" s="208">
        <v>2475</v>
      </c>
      <c r="O8" s="231">
        <v>26.3</v>
      </c>
      <c r="P8" s="208">
        <v>2837</v>
      </c>
      <c r="Q8" s="26">
        <v>30.2</v>
      </c>
      <c r="R8" s="24">
        <v>-362</v>
      </c>
      <c r="S8" s="26">
        <v>-3.8</v>
      </c>
      <c r="T8" s="24">
        <v>529</v>
      </c>
      <c r="U8" s="24">
        <v>222</v>
      </c>
      <c r="V8" s="27">
        <v>29</v>
      </c>
    </row>
    <row r="9" spans="1:22" ht="17.25" customHeight="1">
      <c r="A9" s="22">
        <v>15</v>
      </c>
      <c r="B9" s="230">
        <v>30353</v>
      </c>
      <c r="C9" s="29">
        <v>262</v>
      </c>
      <c r="D9" s="25">
        <v>0.8706922335582068</v>
      </c>
      <c r="E9" s="230">
        <v>93888</v>
      </c>
      <c r="F9" s="29">
        <v>-186</v>
      </c>
      <c r="G9" s="25">
        <v>-0.19771669111550483</v>
      </c>
      <c r="H9" s="24">
        <v>865</v>
      </c>
      <c r="I9" s="30">
        <v>9.211829479984239</v>
      </c>
      <c r="J9" s="24">
        <v>784</v>
      </c>
      <c r="K9" s="42">
        <v>8.349218858159126</v>
      </c>
      <c r="L9" s="40">
        <v>81</v>
      </c>
      <c r="M9" s="26">
        <v>0.8626106218251137</v>
      </c>
      <c r="N9" s="5">
        <v>2479</v>
      </c>
      <c r="O9" s="26">
        <v>26.400144833388357</v>
      </c>
      <c r="P9" s="5">
        <v>2627</v>
      </c>
      <c r="Q9" s="26">
        <v>27.976272883142887</v>
      </c>
      <c r="R9" s="24">
        <v>-148</v>
      </c>
      <c r="S9" s="26">
        <v>-1.5761280497545287</v>
      </c>
      <c r="T9" s="24">
        <v>509</v>
      </c>
      <c r="U9" s="24">
        <v>256</v>
      </c>
      <c r="V9" s="27">
        <v>22</v>
      </c>
    </row>
    <row r="10" spans="1:22" s="19" customFormat="1" ht="17.25" customHeight="1">
      <c r="A10" s="28">
        <v>16</v>
      </c>
      <c r="B10" s="254">
        <v>30793</v>
      </c>
      <c r="C10" s="211">
        <f>B10-B9</f>
        <v>440</v>
      </c>
      <c r="D10" s="223">
        <f>C10/B9*100</f>
        <v>1.449609593779857</v>
      </c>
      <c r="E10" s="254">
        <v>93855</v>
      </c>
      <c r="F10" s="211">
        <f>E10-E9</f>
        <v>-33</v>
      </c>
      <c r="G10" s="223">
        <f>F10/E9*100</f>
        <v>-0.03514826175869121</v>
      </c>
      <c r="H10" s="224">
        <f>SUM(H11:H22)</f>
        <v>796</v>
      </c>
      <c r="I10" s="225">
        <f>H10/E20*1000</f>
        <v>8.482342661068605</v>
      </c>
      <c r="J10" s="224">
        <f>SUM(J11:J22)</f>
        <v>788</v>
      </c>
      <c r="K10" s="226">
        <f>J10/E20*1000</f>
        <v>8.397092986082992</v>
      </c>
      <c r="L10" s="227">
        <f aca="true" t="shared" si="0" ref="L10:L22">H10-J10</f>
        <v>8</v>
      </c>
      <c r="M10" s="228">
        <f>L10/E20*1000</f>
        <v>0.08524967498561412</v>
      </c>
      <c r="N10" s="210">
        <f>SUM(N11:N22)</f>
        <v>2612</v>
      </c>
      <c r="O10" s="228">
        <f>N10/E20*1000</f>
        <v>27.83401888280301</v>
      </c>
      <c r="P10" s="210">
        <f>SUM(P11:P22)</f>
        <v>2703</v>
      </c>
      <c r="Q10" s="228">
        <f>P10/E20*1000</f>
        <v>28.80373393576437</v>
      </c>
      <c r="R10" s="224">
        <f aca="true" t="shared" si="1" ref="R10:R22">N10-P10</f>
        <v>-91</v>
      </c>
      <c r="S10" s="228">
        <f>R10/E20*1000</f>
        <v>-0.9697150529613605</v>
      </c>
      <c r="T10" s="224">
        <f>SUM(T11:T22)</f>
        <v>527</v>
      </c>
      <c r="U10" s="224">
        <f>SUM(U11:U22)</f>
        <v>202</v>
      </c>
      <c r="V10" s="229">
        <f>SUM(V11:V22)</f>
        <v>26</v>
      </c>
    </row>
    <row r="11" spans="1:22" ht="17.25" customHeight="1">
      <c r="A11" s="204" t="s">
        <v>499</v>
      </c>
      <c r="B11" s="230">
        <v>30425</v>
      </c>
      <c r="C11" s="154">
        <f>B11-B9</f>
        <v>72</v>
      </c>
      <c r="E11" s="230">
        <v>93918</v>
      </c>
      <c r="F11" s="154">
        <f>E11-E9</f>
        <v>30</v>
      </c>
      <c r="G11" s="245"/>
      <c r="H11" s="219">
        <v>69</v>
      </c>
      <c r="I11" s="246"/>
      <c r="J11" s="219">
        <v>61</v>
      </c>
      <c r="K11" s="247"/>
      <c r="L11" s="221">
        <f t="shared" si="0"/>
        <v>8</v>
      </c>
      <c r="M11" s="231"/>
      <c r="N11" s="208">
        <v>174</v>
      </c>
      <c r="O11" s="231"/>
      <c r="P11" s="208">
        <v>170</v>
      </c>
      <c r="Q11" s="231"/>
      <c r="R11" s="219">
        <f t="shared" si="1"/>
        <v>4</v>
      </c>
      <c r="S11" s="231"/>
      <c r="T11" s="219">
        <v>40</v>
      </c>
      <c r="U11" s="219">
        <v>16</v>
      </c>
      <c r="V11" s="255">
        <v>1</v>
      </c>
    </row>
    <row r="12" spans="1:22" ht="17.25" customHeight="1">
      <c r="A12" s="31" t="s">
        <v>500</v>
      </c>
      <c r="B12" s="230">
        <v>30462</v>
      </c>
      <c r="C12" s="154">
        <f aca="true" t="shared" si="2" ref="C12:C22">B12-B11</f>
        <v>37</v>
      </c>
      <c r="D12" s="245"/>
      <c r="E12" s="230">
        <v>93931</v>
      </c>
      <c r="F12" s="154">
        <f aca="true" t="shared" si="3" ref="F12:F22">E12-E11</f>
        <v>13</v>
      </c>
      <c r="G12" s="245"/>
      <c r="H12" s="219">
        <v>49</v>
      </c>
      <c r="I12" s="246"/>
      <c r="J12" s="219">
        <v>74</v>
      </c>
      <c r="K12" s="247"/>
      <c r="L12" s="221">
        <f t="shared" si="0"/>
        <v>-25</v>
      </c>
      <c r="M12" s="231"/>
      <c r="N12" s="208">
        <v>177</v>
      </c>
      <c r="O12" s="231"/>
      <c r="P12" s="208">
        <v>143</v>
      </c>
      <c r="Q12" s="231"/>
      <c r="R12" s="219">
        <f t="shared" si="1"/>
        <v>34</v>
      </c>
      <c r="S12" s="231"/>
      <c r="T12" s="219">
        <v>34</v>
      </c>
      <c r="U12" s="219">
        <v>9</v>
      </c>
      <c r="V12" s="256">
        <v>2</v>
      </c>
    </row>
    <row r="13" spans="1:22" ht="17.25" customHeight="1">
      <c r="A13" s="31" t="s">
        <v>501</v>
      </c>
      <c r="B13" s="230">
        <v>30504</v>
      </c>
      <c r="C13" s="154">
        <f t="shared" si="2"/>
        <v>42</v>
      </c>
      <c r="D13" s="245"/>
      <c r="E13" s="230">
        <v>93940</v>
      </c>
      <c r="F13" s="154">
        <f t="shared" si="3"/>
        <v>9</v>
      </c>
      <c r="G13" s="245"/>
      <c r="H13" s="219">
        <v>80</v>
      </c>
      <c r="I13" s="246"/>
      <c r="J13" s="219">
        <v>74</v>
      </c>
      <c r="K13" s="247"/>
      <c r="L13" s="221">
        <f t="shared" si="0"/>
        <v>6</v>
      </c>
      <c r="M13" s="231"/>
      <c r="N13" s="208">
        <v>447</v>
      </c>
      <c r="O13" s="231"/>
      <c r="P13" s="208">
        <v>524</v>
      </c>
      <c r="Q13" s="231"/>
      <c r="R13" s="219">
        <f t="shared" si="1"/>
        <v>-77</v>
      </c>
      <c r="S13" s="231"/>
      <c r="T13" s="219">
        <v>55</v>
      </c>
      <c r="U13" s="219">
        <v>21</v>
      </c>
      <c r="V13" s="256">
        <v>0</v>
      </c>
    </row>
    <row r="14" spans="1:22" ht="17.25" customHeight="1">
      <c r="A14" s="31" t="s">
        <v>19</v>
      </c>
      <c r="B14" s="230">
        <v>30567</v>
      </c>
      <c r="C14" s="154">
        <f t="shared" si="2"/>
        <v>63</v>
      </c>
      <c r="D14" s="245"/>
      <c r="E14" s="230">
        <v>93872</v>
      </c>
      <c r="F14" s="154">
        <f t="shared" si="3"/>
        <v>-68</v>
      </c>
      <c r="G14" s="245"/>
      <c r="H14" s="219">
        <v>69</v>
      </c>
      <c r="I14" s="246"/>
      <c r="J14" s="219">
        <v>74</v>
      </c>
      <c r="K14" s="247"/>
      <c r="L14" s="221">
        <f t="shared" si="0"/>
        <v>-5</v>
      </c>
      <c r="M14" s="231"/>
      <c r="N14" s="208">
        <v>276</v>
      </c>
      <c r="O14" s="231"/>
      <c r="P14" s="208">
        <v>280</v>
      </c>
      <c r="Q14" s="231"/>
      <c r="R14" s="219">
        <f t="shared" si="1"/>
        <v>-4</v>
      </c>
      <c r="S14" s="231"/>
      <c r="T14" s="219">
        <v>51</v>
      </c>
      <c r="U14" s="219">
        <v>21</v>
      </c>
      <c r="V14" s="256">
        <v>4</v>
      </c>
    </row>
    <row r="15" spans="1:22" ht="17.25" customHeight="1">
      <c r="A15" s="31" t="s">
        <v>20</v>
      </c>
      <c r="B15" s="230">
        <v>30616</v>
      </c>
      <c r="C15" s="154">
        <f t="shared" si="2"/>
        <v>49</v>
      </c>
      <c r="D15" s="245"/>
      <c r="E15" s="230">
        <v>93870</v>
      </c>
      <c r="F15" s="154">
        <f t="shared" si="3"/>
        <v>-2</v>
      </c>
      <c r="G15" s="245"/>
      <c r="H15" s="219">
        <v>60</v>
      </c>
      <c r="I15" s="246"/>
      <c r="J15" s="219">
        <v>70</v>
      </c>
      <c r="K15" s="247"/>
      <c r="L15" s="221">
        <f t="shared" si="0"/>
        <v>-10</v>
      </c>
      <c r="M15" s="231"/>
      <c r="N15" s="208">
        <v>158</v>
      </c>
      <c r="O15" s="231"/>
      <c r="P15" s="208">
        <v>185</v>
      </c>
      <c r="Q15" s="231"/>
      <c r="R15" s="219">
        <f t="shared" si="1"/>
        <v>-27</v>
      </c>
      <c r="S15" s="231"/>
      <c r="T15" s="219">
        <v>42</v>
      </c>
      <c r="U15" s="219">
        <v>24</v>
      </c>
      <c r="V15" s="256">
        <v>2</v>
      </c>
    </row>
    <row r="16" spans="1:22" ht="17.25" customHeight="1">
      <c r="A16" s="31" t="s">
        <v>21</v>
      </c>
      <c r="B16" s="230">
        <v>30631</v>
      </c>
      <c r="C16" s="154">
        <f t="shared" si="2"/>
        <v>15</v>
      </c>
      <c r="D16" s="245"/>
      <c r="E16" s="230">
        <v>93839</v>
      </c>
      <c r="F16" s="154">
        <f t="shared" si="3"/>
        <v>-31</v>
      </c>
      <c r="G16" s="245"/>
      <c r="H16" s="219">
        <v>56</v>
      </c>
      <c r="I16" s="246"/>
      <c r="J16" s="219">
        <v>68</v>
      </c>
      <c r="K16" s="247"/>
      <c r="L16" s="221">
        <f t="shared" si="0"/>
        <v>-12</v>
      </c>
      <c r="M16" s="231"/>
      <c r="N16" s="208">
        <v>207</v>
      </c>
      <c r="O16" s="231"/>
      <c r="P16" s="208">
        <v>198</v>
      </c>
      <c r="Q16" s="231"/>
      <c r="R16" s="219">
        <f t="shared" si="1"/>
        <v>9</v>
      </c>
      <c r="S16" s="231"/>
      <c r="T16" s="219">
        <v>53</v>
      </c>
      <c r="U16" s="219">
        <v>19</v>
      </c>
      <c r="V16" s="256">
        <v>2</v>
      </c>
    </row>
    <row r="17" spans="1:22" ht="17.25" customHeight="1">
      <c r="A17" s="31" t="s">
        <v>22</v>
      </c>
      <c r="B17" s="230">
        <v>30670</v>
      </c>
      <c r="C17" s="154">
        <f t="shared" si="2"/>
        <v>39</v>
      </c>
      <c r="D17" s="245"/>
      <c r="E17" s="230">
        <v>93836</v>
      </c>
      <c r="F17" s="154">
        <f t="shared" si="3"/>
        <v>-3</v>
      </c>
      <c r="G17" s="245"/>
      <c r="H17" s="219">
        <v>78</v>
      </c>
      <c r="I17" s="246"/>
      <c r="J17" s="219">
        <v>37</v>
      </c>
      <c r="K17" s="247"/>
      <c r="L17" s="221">
        <f t="shared" si="0"/>
        <v>41</v>
      </c>
      <c r="M17" s="231"/>
      <c r="N17" s="208">
        <v>182</v>
      </c>
      <c r="O17" s="231"/>
      <c r="P17" s="208">
        <v>192</v>
      </c>
      <c r="Q17" s="231"/>
      <c r="R17" s="219">
        <f t="shared" si="1"/>
        <v>-10</v>
      </c>
      <c r="S17" s="231"/>
      <c r="T17" s="219">
        <v>56</v>
      </c>
      <c r="U17" s="219">
        <v>16</v>
      </c>
      <c r="V17" s="256">
        <v>2</v>
      </c>
    </row>
    <row r="18" spans="1:22" ht="17.25" customHeight="1">
      <c r="A18" s="31" t="s">
        <v>23</v>
      </c>
      <c r="B18" s="230">
        <v>30690</v>
      </c>
      <c r="C18" s="154">
        <f t="shared" si="2"/>
        <v>20</v>
      </c>
      <c r="D18" s="245"/>
      <c r="E18" s="230">
        <v>93867</v>
      </c>
      <c r="F18" s="154">
        <f t="shared" si="3"/>
        <v>31</v>
      </c>
      <c r="G18" s="245"/>
      <c r="H18" s="219">
        <v>67</v>
      </c>
      <c r="I18" s="246"/>
      <c r="J18" s="219">
        <v>66</v>
      </c>
      <c r="K18" s="247"/>
      <c r="L18" s="221">
        <f t="shared" si="0"/>
        <v>1</v>
      </c>
      <c r="M18" s="231"/>
      <c r="N18" s="208">
        <v>195</v>
      </c>
      <c r="O18" s="231"/>
      <c r="P18" s="208">
        <v>231</v>
      </c>
      <c r="Q18" s="231"/>
      <c r="R18" s="219">
        <f t="shared" si="1"/>
        <v>-36</v>
      </c>
      <c r="S18" s="231"/>
      <c r="T18" s="219">
        <v>36</v>
      </c>
      <c r="U18" s="219">
        <v>16</v>
      </c>
      <c r="V18" s="255">
        <v>0</v>
      </c>
    </row>
    <row r="19" spans="1:22" ht="17.25" customHeight="1">
      <c r="A19" s="31" t="s">
        <v>24</v>
      </c>
      <c r="B19" s="230">
        <v>30694</v>
      </c>
      <c r="C19" s="154">
        <f t="shared" si="2"/>
        <v>4</v>
      </c>
      <c r="D19" s="245"/>
      <c r="E19" s="230">
        <v>93833</v>
      </c>
      <c r="F19" s="154">
        <f t="shared" si="3"/>
        <v>-34</v>
      </c>
      <c r="G19" s="245"/>
      <c r="H19" s="219">
        <v>62</v>
      </c>
      <c r="I19" s="246"/>
      <c r="J19" s="219">
        <v>62</v>
      </c>
      <c r="K19" s="247"/>
      <c r="L19" s="221">
        <f t="shared" si="0"/>
        <v>0</v>
      </c>
      <c r="M19" s="231"/>
      <c r="N19" s="208">
        <v>220</v>
      </c>
      <c r="O19" s="231"/>
      <c r="P19" s="208">
        <v>212</v>
      </c>
      <c r="Q19" s="231"/>
      <c r="R19" s="219">
        <f t="shared" si="1"/>
        <v>8</v>
      </c>
      <c r="S19" s="231"/>
      <c r="T19" s="219">
        <v>39</v>
      </c>
      <c r="U19" s="219">
        <v>13</v>
      </c>
      <c r="V19" s="256">
        <v>5</v>
      </c>
    </row>
    <row r="20" spans="1:22" ht="17.25" customHeight="1">
      <c r="A20" s="31" t="s">
        <v>25</v>
      </c>
      <c r="B20" s="230">
        <v>30708</v>
      </c>
      <c r="C20" s="154">
        <f t="shared" si="2"/>
        <v>14</v>
      </c>
      <c r="D20" s="245"/>
      <c r="E20" s="230">
        <v>93842</v>
      </c>
      <c r="F20" s="154">
        <f t="shared" si="3"/>
        <v>9</v>
      </c>
      <c r="G20" s="245"/>
      <c r="H20" s="219">
        <v>75</v>
      </c>
      <c r="I20" s="246"/>
      <c r="J20" s="219">
        <v>73</v>
      </c>
      <c r="K20" s="247"/>
      <c r="L20" s="221">
        <f t="shared" si="0"/>
        <v>2</v>
      </c>
      <c r="M20" s="231"/>
      <c r="N20" s="208">
        <v>213</v>
      </c>
      <c r="O20" s="231"/>
      <c r="P20" s="208">
        <v>182</v>
      </c>
      <c r="Q20" s="231"/>
      <c r="R20" s="219">
        <f t="shared" si="1"/>
        <v>31</v>
      </c>
      <c r="S20" s="231"/>
      <c r="T20" s="219">
        <v>40</v>
      </c>
      <c r="U20" s="219">
        <v>14</v>
      </c>
      <c r="V20" s="256">
        <v>0</v>
      </c>
    </row>
    <row r="21" spans="1:22" ht="17.25" customHeight="1">
      <c r="A21" s="31" t="s">
        <v>26</v>
      </c>
      <c r="B21" s="230">
        <v>30747</v>
      </c>
      <c r="C21" s="154">
        <f t="shared" si="2"/>
        <v>39</v>
      </c>
      <c r="D21" s="245"/>
      <c r="E21" s="230">
        <v>93875</v>
      </c>
      <c r="F21" s="154">
        <f t="shared" si="3"/>
        <v>33</v>
      </c>
      <c r="G21" s="245"/>
      <c r="H21" s="219">
        <v>64</v>
      </c>
      <c r="I21" s="246"/>
      <c r="J21" s="219">
        <v>59</v>
      </c>
      <c r="K21" s="247"/>
      <c r="L21" s="221">
        <f t="shared" si="0"/>
        <v>5</v>
      </c>
      <c r="M21" s="231"/>
      <c r="N21" s="208">
        <v>187</v>
      </c>
      <c r="O21" s="231"/>
      <c r="P21" s="208">
        <v>213</v>
      </c>
      <c r="Q21" s="231"/>
      <c r="R21" s="219">
        <f t="shared" si="1"/>
        <v>-26</v>
      </c>
      <c r="S21" s="231"/>
      <c r="T21" s="219">
        <v>41</v>
      </c>
      <c r="U21" s="219">
        <v>16</v>
      </c>
      <c r="V21" s="255">
        <v>4</v>
      </c>
    </row>
    <row r="22" spans="1:22" ht="17.25" customHeight="1">
      <c r="A22" s="32" t="s">
        <v>27</v>
      </c>
      <c r="B22" s="257">
        <v>30793</v>
      </c>
      <c r="C22" s="214">
        <f t="shared" si="2"/>
        <v>46</v>
      </c>
      <c r="D22" s="248"/>
      <c r="E22" s="257">
        <v>93855</v>
      </c>
      <c r="F22" s="214">
        <f t="shared" si="3"/>
        <v>-20</v>
      </c>
      <c r="G22" s="248"/>
      <c r="H22" s="220">
        <v>67</v>
      </c>
      <c r="I22" s="249"/>
      <c r="J22" s="220">
        <v>70</v>
      </c>
      <c r="K22" s="250"/>
      <c r="L22" s="222">
        <f t="shared" si="0"/>
        <v>-3</v>
      </c>
      <c r="M22" s="251"/>
      <c r="N22" s="209">
        <v>176</v>
      </c>
      <c r="O22" s="251"/>
      <c r="P22" s="209">
        <v>173</v>
      </c>
      <c r="Q22" s="251"/>
      <c r="R22" s="220">
        <f t="shared" si="1"/>
        <v>3</v>
      </c>
      <c r="S22" s="251"/>
      <c r="T22" s="220">
        <v>40</v>
      </c>
      <c r="U22" s="220">
        <v>17</v>
      </c>
      <c r="V22" s="258">
        <v>4</v>
      </c>
    </row>
    <row r="23" spans="1:15" s="44" customFormat="1" ht="11.25" customHeight="1">
      <c r="A23" s="44" t="s">
        <v>477</v>
      </c>
      <c r="B23" s="45"/>
      <c r="O23" s="46"/>
    </row>
    <row r="24" spans="1:18" s="44" customFormat="1" ht="11.25" customHeight="1">
      <c r="A24" s="44" t="s">
        <v>502</v>
      </c>
      <c r="O24" s="46"/>
      <c r="R24" s="47"/>
    </row>
    <row r="25" spans="1:15" s="44" customFormat="1" ht="11.25" customHeight="1">
      <c r="A25" s="44" t="s">
        <v>503</v>
      </c>
      <c r="O25" s="46"/>
    </row>
    <row r="26" spans="1:15" s="44" customFormat="1" ht="11.25" customHeight="1">
      <c r="A26" s="44" t="s">
        <v>505</v>
      </c>
      <c r="O26" s="46"/>
    </row>
    <row r="27" spans="1:15" s="44" customFormat="1" ht="11.25" customHeight="1">
      <c r="A27" s="44" t="s">
        <v>484</v>
      </c>
      <c r="O27" s="46"/>
    </row>
    <row r="28" spans="1:15" s="44" customFormat="1" ht="11.25" customHeight="1">
      <c r="A28" s="44" t="s">
        <v>504</v>
      </c>
      <c r="O28" s="46"/>
    </row>
  </sheetData>
  <mergeCells count="16">
    <mergeCell ref="A1:K1"/>
    <mergeCell ref="T3:T5"/>
    <mergeCell ref="U3:U5"/>
    <mergeCell ref="V3:V5"/>
    <mergeCell ref="A3:A5"/>
    <mergeCell ref="N4:O4"/>
    <mergeCell ref="P4:Q4"/>
    <mergeCell ref="R4:S4"/>
    <mergeCell ref="N3:S3"/>
    <mergeCell ref="H4:I4"/>
    <mergeCell ref="J4:K4"/>
    <mergeCell ref="L4:M4"/>
    <mergeCell ref="B3:D4"/>
    <mergeCell ref="E3:G4"/>
    <mergeCell ref="L3:M3"/>
    <mergeCell ref="H3:K3"/>
  </mergeCells>
  <printOptions/>
  <pageMargins left="0.75" right="0.77" top="0.77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kikaku</cp:lastModifiedBy>
  <cp:lastPrinted>2006-01-11T03:00:07Z</cp:lastPrinted>
  <dcterms:created xsi:type="dcterms:W3CDTF">1997-01-08T22:48:59Z</dcterms:created>
  <dcterms:modified xsi:type="dcterms:W3CDTF">2008-05-13T23:49:19Z</dcterms:modified>
  <cp:category/>
  <cp:version/>
  <cp:contentType/>
  <cp:contentStatus/>
</cp:coreProperties>
</file>