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7855" windowHeight="12720"/>
  </bookViews>
  <sheets>
    <sheet name="計算シート" sheetId="1" r:id="rId1"/>
    <sheet name="新税率" sheetId="2" r:id="rId2"/>
  </sheets>
  <definedNames>
    <definedName name="_xlnm.Print_Area" localSheetId="0">計算シート!$A$1:$Y$60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<sst xmlns="http://schemas.openxmlformats.org/spreadsheetml/2006/main" xmlns:r="http://schemas.openxmlformats.org/officeDocument/2006/relationships" count="121" uniqueCount="121">
  <si>
    <t>円</t>
    <rPh sb="0" eb="1">
      <t>エン</t>
    </rPh>
    <phoneticPr fontId="1"/>
  </si>
  <si>
    <t>限度額</t>
    <rPh sb="0" eb="2">
      <t>ゲンド</t>
    </rPh>
    <rPh sb="2" eb="3">
      <t>ガク</t>
    </rPh>
    <phoneticPr fontId="1"/>
  </si>
  <si>
    <t>世帯員２</t>
    <rPh sb="0" eb="3">
      <t>セタイイン</t>
    </rPh>
    <phoneticPr fontId="1"/>
  </si>
  <si>
    <t>均等割額</t>
    <rPh sb="0" eb="1">
      <t>ヒトシ</t>
    </rPh>
    <rPh sb="1" eb="2">
      <t>トウ</t>
    </rPh>
    <rPh sb="2" eb="3">
      <t>ワリ</t>
    </rPh>
    <rPh sb="3" eb="4">
      <t>ガク</t>
    </rPh>
    <phoneticPr fontId="1"/>
  </si>
  <si>
    <t>５割軽減</t>
    <rPh sb="1" eb="2">
      <t>ワリ</t>
    </rPh>
    <rPh sb="2" eb="4">
      <t>ケイゲン</t>
    </rPh>
    <phoneticPr fontId="1"/>
  </si>
  <si>
    <t>医療分軽減額</t>
    <rPh sb="0" eb="2">
      <t>イリョウ</t>
    </rPh>
    <rPh sb="2" eb="3">
      <t>ブン</t>
    </rPh>
    <rPh sb="3" eb="5">
      <t>ケイゲン</t>
    </rPh>
    <rPh sb="5" eb="6">
      <t>ガク</t>
    </rPh>
    <phoneticPr fontId="1"/>
  </si>
  <si>
    <t>営業その他の所得額</t>
    <rPh sb="0" eb="2">
      <t>エイギョウ</t>
    </rPh>
    <rPh sb="4" eb="5">
      <t>タ</t>
    </rPh>
    <rPh sb="6" eb="8">
      <t>ショトク</t>
    </rPh>
    <rPh sb="8" eb="9">
      <t>ガク</t>
    </rPh>
    <phoneticPr fontId="1"/>
  </si>
  <si>
    <t>均等割</t>
    <rPh sb="0" eb="2">
      <t>キントウ</t>
    </rPh>
    <rPh sb="2" eb="3">
      <t>ワリ</t>
    </rPh>
    <phoneticPr fontId="1"/>
  </si>
  <si>
    <t>端数処理後</t>
    <rPh sb="0" eb="2">
      <t>ハスウ</t>
    </rPh>
    <rPh sb="2" eb="4">
      <t>ショリ</t>
    </rPh>
    <rPh sb="4" eb="5">
      <t>ゴ</t>
    </rPh>
    <phoneticPr fontId="1"/>
  </si>
  <si>
    <t>平等割</t>
    <rPh sb="0" eb="2">
      <t>ビョウドウ</t>
    </rPh>
    <rPh sb="2" eb="3">
      <t>ワリ</t>
    </rPh>
    <phoneticPr fontId="1"/>
  </si>
  <si>
    <t>介護分軽減額</t>
    <rPh sb="0" eb="2">
      <t>カイゴ</t>
    </rPh>
    <rPh sb="2" eb="3">
      <t>ブン</t>
    </rPh>
    <rPh sb="3" eb="5">
      <t>ケイゲン</t>
    </rPh>
    <rPh sb="5" eb="6">
      <t>ガク</t>
    </rPh>
    <phoneticPr fontId="1"/>
  </si>
  <si>
    <t>世帯員３</t>
    <rPh sb="0" eb="3">
      <t>セタイイン</t>
    </rPh>
    <phoneticPr fontId="1"/>
  </si>
  <si>
    <t>医療分</t>
    <rPh sb="0" eb="2">
      <t>イリョウ</t>
    </rPh>
    <rPh sb="2" eb="3">
      <t>ブン</t>
    </rPh>
    <phoneticPr fontId="1"/>
  </si>
  <si>
    <t>年　　間</t>
    <rPh sb="0" eb="1">
      <t>ネン</t>
    </rPh>
    <rPh sb="3" eb="4">
      <t>アイダ</t>
    </rPh>
    <phoneticPr fontId="1"/>
  </si>
  <si>
    <t>後期分軽減額</t>
    <rPh sb="3" eb="5">
      <t>ケイゲン</t>
    </rPh>
    <rPh sb="5" eb="6">
      <t>ガク</t>
    </rPh>
    <phoneticPr fontId="1"/>
  </si>
  <si>
    <t>歳</t>
    <rPh sb="0" eb="1">
      <t>サイ</t>
    </rPh>
    <phoneticPr fontId="1"/>
  </si>
  <si>
    <t>介　護　分</t>
    <rPh sb="0" eb="1">
      <t>スケ</t>
    </rPh>
    <rPh sb="2" eb="3">
      <t>マモル</t>
    </rPh>
    <rPh sb="4" eb="5">
      <t>ブン</t>
    </rPh>
    <phoneticPr fontId="1"/>
  </si>
  <si>
    <t>世帯員１</t>
    <rPh sb="0" eb="3">
      <t>セタイイン</t>
    </rPh>
    <phoneticPr fontId="1"/>
  </si>
  <si>
    <t>※前年(1～12月)の
   総支給額です</t>
    <rPh sb="1" eb="2">
      <t>マエ</t>
    </rPh>
    <rPh sb="2" eb="3">
      <t>ネン</t>
    </rPh>
    <rPh sb="8" eb="9">
      <t>ツキ</t>
    </rPh>
    <rPh sb="15" eb="16">
      <t>ソウ</t>
    </rPh>
    <rPh sb="16" eb="18">
      <t>シキュウ</t>
    </rPh>
    <rPh sb="18" eb="19">
      <t>ガク</t>
    </rPh>
    <phoneticPr fontId="1"/>
  </si>
  <si>
    <t>介護分</t>
    <rPh sb="0" eb="2">
      <t>カイゴ</t>
    </rPh>
    <rPh sb="2" eb="3">
      <t>ブン</t>
    </rPh>
    <phoneticPr fontId="1"/>
  </si>
  <si>
    <t>医療分・後期分</t>
    <rPh sb="0" eb="2">
      <t>イリョウ</t>
    </rPh>
    <rPh sb="2" eb="3">
      <t>ブン</t>
    </rPh>
    <phoneticPr fontId="1"/>
  </si>
  <si>
    <t>世帯員４</t>
    <rPh sb="0" eb="3">
      <t>セタイイン</t>
    </rPh>
    <phoneticPr fontId="1"/>
  </si>
  <si>
    <t>基礎データシート</t>
    <rPh sb="0" eb="2">
      <t>キソ</t>
    </rPh>
    <phoneticPr fontId="1"/>
  </si>
  <si>
    <t>介護分</t>
  </si>
  <si>
    <t>世帯員５</t>
    <rPh sb="0" eb="3">
      <t>セタイイン</t>
    </rPh>
    <phoneticPr fontId="1"/>
  </si>
  <si>
    <t>加入者数</t>
    <rPh sb="0" eb="2">
      <t>カニュウ</t>
    </rPh>
    <rPh sb="2" eb="3">
      <t>シャ</t>
    </rPh>
    <rPh sb="3" eb="4">
      <t>スウ</t>
    </rPh>
    <phoneticPr fontId="1"/>
  </si>
  <si>
    <t>世帯員６</t>
    <rPh sb="0" eb="3">
      <t>セタイイン</t>
    </rPh>
    <phoneticPr fontId="1"/>
  </si>
  <si>
    <t>基礎控除後判定</t>
    <rPh sb="0" eb="2">
      <t>キソ</t>
    </rPh>
    <rPh sb="2" eb="4">
      <t>コウジョ</t>
    </rPh>
    <rPh sb="4" eb="5">
      <t>ゴ</t>
    </rPh>
    <rPh sb="5" eb="7">
      <t>ハンテイ</t>
    </rPh>
    <phoneticPr fontId="1"/>
  </si>
  <si>
    <t>人</t>
    <rPh sb="0" eb="1">
      <t>ニン</t>
    </rPh>
    <phoneticPr fontId="1"/>
  </si>
  <si>
    <t>所得割額</t>
    <rPh sb="0" eb="2">
      <t>ショトク</t>
    </rPh>
    <rPh sb="2" eb="3">
      <t>ワリ</t>
    </rPh>
    <rPh sb="3" eb="4">
      <t>ガク</t>
    </rPh>
    <phoneticPr fontId="1"/>
  </si>
  <si>
    <t>医　療　分</t>
    <rPh sb="0" eb="1">
      <t>イ</t>
    </rPh>
    <rPh sb="2" eb="3">
      <t>リョウ</t>
    </rPh>
    <rPh sb="4" eb="5">
      <t>ブン</t>
    </rPh>
    <phoneticPr fontId="1"/>
  </si>
  <si>
    <t>加入者７</t>
    <rPh sb="0" eb="3">
      <t>カニュウシャ</t>
    </rPh>
    <phoneticPr fontId="1"/>
  </si>
  <si>
    <t>うち介護保険対象者数</t>
    <rPh sb="2" eb="4">
      <t>カイゴ</t>
    </rPh>
    <rPh sb="4" eb="6">
      <t>ホケン</t>
    </rPh>
    <rPh sb="6" eb="8">
      <t>タイショウ</t>
    </rPh>
    <rPh sb="8" eb="9">
      <t>モノ</t>
    </rPh>
    <rPh sb="9" eb="10">
      <t>カズ</t>
    </rPh>
    <phoneticPr fontId="1"/>
  </si>
  <si>
    <t>枠外の「簡易試算シートの注意事項」をご確認ください。</t>
    <rPh sb="0" eb="2">
      <t>ワクガイ</t>
    </rPh>
    <rPh sb="4" eb="6">
      <t>カンイ</t>
    </rPh>
    <rPh sb="6" eb="8">
      <t>シサン</t>
    </rPh>
    <phoneticPr fontId="1"/>
  </si>
  <si>
    <t>加入者５</t>
    <rPh sb="0" eb="3">
      <t>カニュウシャ</t>
    </rPh>
    <phoneticPr fontId="1"/>
  </si>
  <si>
    <t>基礎控除</t>
    <rPh sb="0" eb="2">
      <t>キソ</t>
    </rPh>
    <rPh sb="2" eb="4">
      <t>コウジョ</t>
    </rPh>
    <phoneticPr fontId="1"/>
  </si>
  <si>
    <t>軽減判定</t>
    <rPh sb="0" eb="2">
      <t>ケイゲン</t>
    </rPh>
    <rPh sb="2" eb="4">
      <t>ハンテイ</t>
    </rPh>
    <phoneticPr fontId="1"/>
  </si>
  <si>
    <t>合　　計</t>
    <rPh sb="0" eb="1">
      <t>ゴウ</t>
    </rPh>
    <rPh sb="3" eb="4">
      <t>ケイ</t>
    </rPh>
    <phoneticPr fontId="1"/>
  </si>
  <si>
    <t>２割軽減</t>
    <rPh sb="1" eb="4">
      <t>ワリケイゲン</t>
    </rPh>
    <phoneticPr fontId="1"/>
  </si>
  <si>
    <t>5割軽減</t>
    <rPh sb="1" eb="2">
      <t>ワリ</t>
    </rPh>
    <rPh sb="2" eb="4">
      <t>ケイゲン</t>
    </rPh>
    <phoneticPr fontId="1"/>
  </si>
  <si>
    <t>介護該当人数</t>
    <rPh sb="0" eb="2">
      <t>カイゴ</t>
    </rPh>
    <rPh sb="2" eb="4">
      <t>ガイトウ</t>
    </rPh>
    <rPh sb="4" eb="6">
      <t>ニンズウ</t>
    </rPh>
    <phoneticPr fontId="1"/>
  </si>
  <si>
    <t>医療分計</t>
    <rPh sb="0" eb="2">
      <t>イリョウ</t>
    </rPh>
    <rPh sb="2" eb="3">
      <t>ブン</t>
    </rPh>
    <rPh sb="3" eb="4">
      <t>ケイ</t>
    </rPh>
    <phoneticPr fontId="1"/>
  </si>
  <si>
    <t>介護分計</t>
    <rPh sb="0" eb="2">
      <t>カイゴ</t>
    </rPh>
    <rPh sb="2" eb="3">
      <t>ブン</t>
    </rPh>
    <rPh sb="3" eb="4">
      <t>ケイ</t>
    </rPh>
    <phoneticPr fontId="1"/>
  </si>
  <si>
    <t>端数処理前</t>
    <rPh sb="0" eb="2">
      <t>ハスウ</t>
    </rPh>
    <rPh sb="2" eb="4">
      <t>ショリ</t>
    </rPh>
    <rPh sb="4" eb="5">
      <t>マエ</t>
    </rPh>
    <phoneticPr fontId="1"/>
  </si>
  <si>
    <t>給与収入額</t>
    <rPh sb="0" eb="2">
      <t>キュウヨ</t>
    </rPh>
    <rPh sb="2" eb="4">
      <t>シュウニュウ</t>
    </rPh>
    <rPh sb="4" eb="5">
      <t>ガク</t>
    </rPh>
    <phoneticPr fontId="1"/>
  </si>
  <si>
    <t>世帯員７</t>
    <rPh sb="0" eb="3">
      <t>セタイイン</t>
    </rPh>
    <phoneticPr fontId="1"/>
  </si>
  <si>
    <t>１ヶ月平均</t>
    <rPh sb="2" eb="3">
      <t>ゲツ</t>
    </rPh>
    <rPh sb="3" eb="5">
      <t>ヘイキン</t>
    </rPh>
    <phoneticPr fontId="1"/>
  </si>
  <si>
    <t>７割軽減</t>
    <rPh sb="1" eb="2">
      <t>ワリ</t>
    </rPh>
    <rPh sb="2" eb="4">
      <t>ケイゲン</t>
    </rPh>
    <phoneticPr fontId="1"/>
  </si>
  <si>
    <t>7割軽減</t>
    <rPh sb="1" eb="2">
      <t>ワリ</t>
    </rPh>
    <rPh sb="2" eb="4">
      <t>ケイゲン</t>
    </rPh>
    <phoneticPr fontId="1"/>
  </si>
  <si>
    <t>加入者６</t>
    <rPh sb="0" eb="3">
      <t>カニュウシャ</t>
    </rPh>
    <phoneticPr fontId="1"/>
  </si>
  <si>
    <t>2割軽減</t>
    <rPh sb="1" eb="2">
      <t>ワリ</t>
    </rPh>
    <rPh sb="2" eb="4">
      <t>ケイゲン</t>
    </rPh>
    <phoneticPr fontId="1"/>
  </si>
  <si>
    <t>年金収入額</t>
    <rPh sb="0" eb="2">
      <t>ネンキン</t>
    </rPh>
    <rPh sb="2" eb="4">
      <t>シュウニュウ</t>
    </rPh>
    <rPh sb="4" eb="5">
      <t>ガク</t>
    </rPh>
    <phoneticPr fontId="1"/>
  </si>
  <si>
    <t>（４０～６４歳の加入者）</t>
    <rPh sb="6" eb="7">
      <t>サイ</t>
    </rPh>
    <rPh sb="8" eb="11">
      <t>カニュウシャ</t>
    </rPh>
    <phoneticPr fontId="1"/>
  </si>
  <si>
    <t>基礎控除後判定</t>
    <rPh sb="0" eb="5">
      <t>キソコウジョゴ</t>
    </rPh>
    <rPh sb="5" eb="7">
      <t>ハンテイ</t>
    </rPh>
    <phoneticPr fontId="1"/>
  </si>
  <si>
    <t>その他の所得③</t>
    <rPh sb="2" eb="3">
      <t>タ</t>
    </rPh>
    <rPh sb="4" eb="6">
      <t>ショトク</t>
    </rPh>
    <phoneticPr fontId="1"/>
  </si>
  <si>
    <t>所得割額</t>
    <rPh sb="0" eb="1">
      <t>トコロ</t>
    </rPh>
    <rPh sb="1" eb="2">
      <t>エ</t>
    </rPh>
    <rPh sb="2" eb="3">
      <t>ワリ</t>
    </rPh>
    <rPh sb="3" eb="4">
      <t>ガク</t>
    </rPh>
    <phoneticPr fontId="1"/>
  </si>
  <si>
    <t>加入者４</t>
    <rPh sb="0" eb="3">
      <t>カニュウシャ</t>
    </rPh>
    <phoneticPr fontId="1"/>
  </si>
  <si>
    <t>平等割額</t>
    <rPh sb="0" eb="1">
      <t>ヒラ</t>
    </rPh>
    <rPh sb="1" eb="2">
      <t>トウ</t>
    </rPh>
    <rPh sb="2" eb="3">
      <t>ワリ</t>
    </rPh>
    <rPh sb="3" eb="4">
      <t>ガク</t>
    </rPh>
    <phoneticPr fontId="1"/>
  </si>
  <si>
    <t>２割軽減</t>
    <rPh sb="1" eb="2">
      <t>ワリ</t>
    </rPh>
    <rPh sb="2" eb="4">
      <t>ケイゲン</t>
    </rPh>
    <phoneticPr fontId="1"/>
  </si>
  <si>
    <t>適用される軽減額</t>
    <rPh sb="0" eb="2">
      <t>テキヨウ</t>
    </rPh>
    <rPh sb="5" eb="7">
      <t>ケイゲン</t>
    </rPh>
    <rPh sb="7" eb="8">
      <t>ガク</t>
    </rPh>
    <phoneticPr fontId="1"/>
  </si>
  <si>
    <t>加入者２</t>
    <rPh sb="0" eb="3">
      <t>カニュウシャ</t>
    </rPh>
    <phoneticPr fontId="1"/>
  </si>
  <si>
    <t>加入者３</t>
    <rPh sb="0" eb="3">
      <t>カニュウシャ</t>
    </rPh>
    <phoneticPr fontId="1"/>
  </si>
  <si>
    <t>加入者１</t>
    <rPh sb="0" eb="3">
      <t>カニュウシャ</t>
    </rPh>
    <phoneticPr fontId="1"/>
  </si>
  <si>
    <t>になります</t>
  </si>
  <si>
    <t>擬制世帯主</t>
    <rPh sb="0" eb="2">
      <t>ギセイ</t>
    </rPh>
    <rPh sb="2" eb="5">
      <t>セタイヌシ</t>
    </rPh>
    <phoneticPr fontId="1"/>
  </si>
  <si>
    <t>擬制世帯主数</t>
    <rPh sb="0" eb="2">
      <t>ギセイ</t>
    </rPh>
    <rPh sb="2" eb="5">
      <t>セタイヌシ</t>
    </rPh>
    <rPh sb="5" eb="6">
      <t>スウ</t>
    </rPh>
    <phoneticPr fontId="1"/>
  </si>
  <si>
    <t>※成年・未成年者で入力条件が異なりますのでご注意ください。</t>
    <rPh sb="7" eb="8">
      <t>シャ</t>
    </rPh>
    <rPh sb="9" eb="11">
      <t>ニュウリョク</t>
    </rPh>
    <rPh sb="14" eb="15">
      <t>コト</t>
    </rPh>
    <phoneticPr fontId="1"/>
  </si>
  <si>
    <t>(社会保険等の加入者)</t>
    <rPh sb="1" eb="3">
      <t>シャカイ</t>
    </rPh>
    <rPh sb="3" eb="5">
      <t>ホケン</t>
    </rPh>
    <rPh sb="5" eb="6">
      <t>トウ</t>
    </rPh>
    <rPh sb="7" eb="9">
      <t>カニュウ</t>
    </rPh>
    <rPh sb="9" eb="10">
      <t>シャ</t>
    </rPh>
    <phoneticPr fontId="1"/>
  </si>
  <si>
    <t>軽 減 額</t>
    <rPh sb="0" eb="1">
      <t>ケイ</t>
    </rPh>
    <rPh sb="2" eb="3">
      <t>ゲン</t>
    </rPh>
    <rPh sb="4" eb="5">
      <t>ガク</t>
    </rPh>
    <phoneticPr fontId="1"/>
  </si>
  <si>
    <t>後期分計</t>
    <rPh sb="3" eb="4">
      <t>ケイ</t>
    </rPh>
    <phoneticPr fontId="1"/>
  </si>
  <si>
    <t>後期分</t>
  </si>
  <si>
    <t>※前年の収入から諸経費を引いた後の金額です</t>
    <rPh sb="1" eb="2">
      <t>マエ</t>
    </rPh>
    <rPh sb="2" eb="3">
      <t>ネン</t>
    </rPh>
    <rPh sb="4" eb="6">
      <t>シュウニュウ</t>
    </rPh>
    <rPh sb="8" eb="9">
      <t>ショ</t>
    </rPh>
    <rPh sb="9" eb="10">
      <t>キョウ</t>
    </rPh>
    <rPh sb="10" eb="11">
      <t>ヒ</t>
    </rPh>
    <rPh sb="12" eb="13">
      <t>ヒ</t>
    </rPh>
    <rPh sb="15" eb="16">
      <t>ノチ</t>
    </rPh>
    <rPh sb="17" eb="19">
      <t>キンガク</t>
    </rPh>
    <phoneticPr fontId="1"/>
  </si>
  <si>
    <t>※実際の税額は､所得申告額（給与・年金支払報告書）等に基づいて計算されます。</t>
    <rPh sb="8" eb="10">
      <t>ショトク</t>
    </rPh>
    <rPh sb="14" eb="16">
      <t>キュウヨ</t>
    </rPh>
    <rPh sb="17" eb="19">
      <t>ネンキン</t>
    </rPh>
    <rPh sb="19" eb="21">
      <t>シハライ</t>
    </rPh>
    <rPh sb="21" eb="24">
      <t>ホウコクショ</t>
    </rPh>
    <rPh sb="25" eb="26">
      <t>トウ</t>
    </rPh>
    <phoneticPr fontId="1"/>
  </si>
  <si>
    <t>国民健康保険税は世帯の加入者分を合算して、世帯主に課税されます。</t>
    <rPh sb="0" eb="2">
      <t>コクミン</t>
    </rPh>
    <rPh sb="2" eb="4">
      <t>ケンコウ</t>
    </rPh>
    <rPh sb="4" eb="6">
      <t>ホケン</t>
    </rPh>
    <rPh sb="6" eb="7">
      <t>ゼイ</t>
    </rPh>
    <rPh sb="8" eb="10">
      <t>セタイ</t>
    </rPh>
    <rPh sb="11" eb="14">
      <t>カニュウシャ</t>
    </rPh>
    <rPh sb="14" eb="15">
      <t>ブン</t>
    </rPh>
    <rPh sb="16" eb="18">
      <t>ガッサン</t>
    </rPh>
    <rPh sb="21" eb="24">
      <t>セタイヌシ</t>
    </rPh>
    <rPh sb="25" eb="27">
      <t>カゼイ</t>
    </rPh>
    <phoneticPr fontId="1"/>
  </si>
  <si>
    <t>国民健康保険加入者</t>
    <rPh sb="0" eb="2">
      <t>コクミン</t>
    </rPh>
    <rPh sb="2" eb="4">
      <t>ケンコウ</t>
    </rPh>
    <rPh sb="4" eb="6">
      <t>ホケン</t>
    </rPh>
    <rPh sb="6" eb="8">
      <t>カニュウ</t>
    </rPh>
    <rPh sb="8" eb="9">
      <t>シャ</t>
    </rPh>
    <phoneticPr fontId="1"/>
  </si>
  <si>
    <t>給与所得者等該当</t>
    <rPh sb="0" eb="2">
      <t>キュウヨ</t>
    </rPh>
    <rPh sb="2" eb="4">
      <t>ショトク</t>
    </rPh>
    <rPh sb="4" eb="5">
      <t>シャ</t>
    </rPh>
    <rPh sb="5" eb="6">
      <t>トウ</t>
    </rPh>
    <rPh sb="6" eb="8">
      <t>ガイトウ</t>
    </rPh>
    <phoneticPr fontId="1"/>
  </si>
  <si>
    <t>基礎控除額</t>
    <rPh sb="0" eb="2">
      <t>キソ</t>
    </rPh>
    <rPh sb="2" eb="4">
      <t>コウジョ</t>
    </rPh>
    <rPh sb="4" eb="5">
      <t>ガク</t>
    </rPh>
    <phoneticPr fontId="1"/>
  </si>
  <si>
    <t>令和3年度税制改正対応版</t>
    <rPh sb="0" eb="2">
      <t>レイワ</t>
    </rPh>
    <rPh sb="3" eb="5">
      <t>ネンド</t>
    </rPh>
    <rPh sb="5" eb="7">
      <t>ゼイセイ</t>
    </rPh>
    <rPh sb="7" eb="9">
      <t>カイセイ</t>
    </rPh>
    <rPh sb="9" eb="11">
      <t>タイオウ</t>
    </rPh>
    <rPh sb="11" eb="12">
      <t>バン</t>
    </rPh>
    <phoneticPr fontId="1"/>
  </si>
  <si>
    <t>給与所得判定
調整控除</t>
    <rPh sb="0" eb="2">
      <t>キュウヨ</t>
    </rPh>
    <rPh sb="2" eb="4">
      <t>ショトク</t>
    </rPh>
    <rPh sb="4" eb="6">
      <t>ハンテイ</t>
    </rPh>
    <rPh sb="7" eb="9">
      <t>チョウセイ</t>
    </rPh>
    <rPh sb="9" eb="11">
      <t>コウジョ</t>
    </rPh>
    <phoneticPr fontId="1"/>
  </si>
  <si>
    <t>この計算シートではあくまでも概算の見込額になります。実際の税額と異なる場合があります。</t>
    <rPh sb="2" eb="4">
      <t>ケイサン</t>
    </rPh>
    <rPh sb="14" eb="16">
      <t>ガイサン</t>
    </rPh>
    <rPh sb="17" eb="19">
      <t>ミコミ</t>
    </rPh>
    <rPh sb="19" eb="20">
      <t>ガク</t>
    </rPh>
    <rPh sb="26" eb="28">
      <t>ジッサイ</t>
    </rPh>
    <rPh sb="29" eb="31">
      <t>ゼイガク</t>
    </rPh>
    <rPh sb="32" eb="33">
      <t>コト</t>
    </rPh>
    <rPh sb="35" eb="37">
      <t>バアイ</t>
    </rPh>
    <phoneticPr fontId="1"/>
  </si>
  <si>
    <t>調整控除計算用</t>
    <rPh sb="0" eb="2">
      <t>チョウセイ</t>
    </rPh>
    <rPh sb="2" eb="4">
      <t>コウジョ</t>
    </rPh>
    <rPh sb="4" eb="7">
      <t>ケイサンヨウ</t>
    </rPh>
    <phoneticPr fontId="1"/>
  </si>
  <si>
    <t>給与所得①</t>
    <rPh sb="0" eb="2">
      <t>キュウヨ</t>
    </rPh>
    <rPh sb="2" eb="4">
      <t>ショトク</t>
    </rPh>
    <phoneticPr fontId="1"/>
  </si>
  <si>
    <t>年金所得判定</t>
    <rPh sb="0" eb="2">
      <t>ネンキン</t>
    </rPh>
    <rPh sb="2" eb="4">
      <t>ショトク</t>
    </rPh>
    <rPh sb="4" eb="6">
      <t>ハンテイ</t>
    </rPh>
    <phoneticPr fontId="1"/>
  </si>
  <si>
    <t>年金所得②
軽減用年金所得</t>
    <rPh sb="0" eb="2">
      <t>ネンキン</t>
    </rPh>
    <rPh sb="2" eb="4">
      <t>ショトク</t>
    </rPh>
    <rPh sb="6" eb="8">
      <t>ケイゲン</t>
    </rPh>
    <rPh sb="8" eb="9">
      <t>ヨウ</t>
    </rPh>
    <rPh sb="9" eb="11">
      <t>ネンキン</t>
    </rPh>
    <rPh sb="11" eb="13">
      <t>ショトク</t>
    </rPh>
    <phoneticPr fontId="1"/>
  </si>
  <si>
    <t>所得計(①+②+③)
軽減判定用所得計</t>
  </si>
  <si>
    <t>所得計(①+②+③)</t>
  </si>
  <si>
    <t>未就学児軽減</t>
    <rPh sb="0" eb="4">
      <t>ミシュウガクジ</t>
    </rPh>
    <rPh sb="4" eb="6">
      <t>ケイゲン</t>
    </rPh>
    <phoneticPr fontId="1"/>
  </si>
  <si>
    <t>５割軽減</t>
    <rPh sb="1" eb="4">
      <t>ワリケイゲン</t>
    </rPh>
    <phoneticPr fontId="1"/>
  </si>
  <si>
    <t>医療分</t>
    <rPh sb="0" eb="3">
      <t>イリョウブン</t>
    </rPh>
    <phoneticPr fontId="1"/>
  </si>
  <si>
    <t>後期分</t>
    <rPh sb="0" eb="2">
      <t>コウキ</t>
    </rPh>
    <rPh sb="2" eb="3">
      <t>ブン</t>
    </rPh>
    <phoneticPr fontId="1"/>
  </si>
  <si>
    <t>軽減なし</t>
    <rPh sb="0" eb="2">
      <t>ケイゲン</t>
    </rPh>
    <phoneticPr fontId="1"/>
  </si>
  <si>
    <t>適用される軽減額</t>
    <rPh sb="0" eb="2">
      <t>テキヨウ</t>
    </rPh>
    <rPh sb="5" eb="8">
      <t>ケイゲンガク</t>
    </rPh>
    <phoneticPr fontId="1"/>
  </si>
  <si>
    <t>世帯の課税所得額</t>
  </si>
  <si>
    <t>未就学児</t>
    <rPh sb="0" eb="4">
      <t>ミシュウガクジ</t>
    </rPh>
    <phoneticPr fontId="1"/>
  </si>
  <si>
    <t>未就学児人数</t>
    <rPh sb="0" eb="4">
      <t>ミシュウガクジ</t>
    </rPh>
    <rPh sb="4" eb="6">
      <t>ニンズウ</t>
    </rPh>
    <phoneticPr fontId="1"/>
  </si>
  <si>
    <t>合　計</t>
    <rPh sb="0" eb="1">
      <t>ゴウ</t>
    </rPh>
    <rPh sb="2" eb="3">
      <t>ケイ</t>
    </rPh>
    <phoneticPr fontId="1"/>
  </si>
  <si>
    <t xml:space="preserve">年齢 </t>
    <rPh sb="0" eb="2">
      <t>ネンレイ</t>
    </rPh>
    <phoneticPr fontId="1"/>
  </si>
  <si>
    <t>計</t>
  </si>
  <si>
    <t>うち未就学児人数</t>
    <rPh sb="2" eb="6">
      <t>ミシュウガクジ</t>
    </rPh>
    <rPh sb="6" eb="8">
      <t>ニンズウ</t>
    </rPh>
    <phoneticPr fontId="1"/>
  </si>
  <si>
    <t>世帯主の欄は、加入の有無にかかわらず。入力してください。世帯主が国保に加入されていない場合は
「加入者７」の下の行「国保に加入しない世帯主」に入力してください。</t>
    <rPh sb="0" eb="3">
      <t>セタイヌシ</t>
    </rPh>
    <rPh sb="4" eb="5">
      <t>ラン</t>
    </rPh>
    <rPh sb="7" eb="9">
      <t>カニュウ</t>
    </rPh>
    <rPh sb="10" eb="12">
      <t>ウム</t>
    </rPh>
    <rPh sb="19" eb="21">
      <t>ニュウリョク</t>
    </rPh>
    <rPh sb="28" eb="31">
      <t>セタイヌシ</t>
    </rPh>
    <rPh sb="32" eb="34">
      <t>コクホ</t>
    </rPh>
    <rPh sb="35" eb="37">
      <t>カニュウ</t>
    </rPh>
    <rPh sb="43" eb="45">
      <t>バアイ</t>
    </rPh>
    <rPh sb="48" eb="51">
      <t>カニュウシャ</t>
    </rPh>
    <rPh sb="54" eb="55">
      <t>シタ</t>
    </rPh>
    <rPh sb="56" eb="57">
      <t>ギョウ</t>
    </rPh>
    <rPh sb="58" eb="60">
      <t>コクホ</t>
    </rPh>
    <rPh sb="61" eb="63">
      <t>カニュウ</t>
    </rPh>
    <rPh sb="66" eb="69">
      <t>セタイヌシ</t>
    </rPh>
    <rPh sb="71" eb="73">
      <t>ニュウリョク</t>
    </rPh>
    <phoneticPr fontId="1"/>
  </si>
  <si>
    <t>5割軽減</t>
    <rPh sb="1" eb="4">
      <t>ワリケイゲン</t>
    </rPh>
    <phoneticPr fontId="1"/>
  </si>
  <si>
    <t>未就学児均等割</t>
    <rPh sb="0" eb="4">
      <t>ミシュウガクジ</t>
    </rPh>
    <rPh sb="4" eb="7">
      <t>キントウワ</t>
    </rPh>
    <phoneticPr fontId="1"/>
  </si>
  <si>
    <t>（年度内に0～6歳の加入者）</t>
  </si>
  <si>
    <t>鹿沼市　国民健康保険税簡易試算シート</t>
    <rPh sb="0" eb="3">
      <t>カヌマシ</t>
    </rPh>
    <rPh sb="4" eb="6">
      <t>コクミン</t>
    </rPh>
    <rPh sb="6" eb="8">
      <t>ケンコウ</t>
    </rPh>
    <rPh sb="8" eb="11">
      <t>ホケンゼイ</t>
    </rPh>
    <rPh sb="11" eb="13">
      <t>カンイ</t>
    </rPh>
    <rPh sb="13" eb="15">
      <t>シサン</t>
    </rPh>
    <phoneticPr fontId="1"/>
  </si>
  <si>
    <r>
      <t>以下の項目に</t>
    </r>
    <r>
      <rPr>
        <b/>
        <sz val="9"/>
        <color auto="1"/>
        <rFont val="UD デジタル 教科書体 NK-R"/>
      </rPr>
      <t>半角数字</t>
    </r>
    <r>
      <rPr>
        <sz val="9"/>
        <color auto="1"/>
        <rFont val="UD デジタル 教科書体 NK-R"/>
      </rPr>
      <t>で入力してください。</t>
    </r>
    <rPh sb="0" eb="2">
      <t>イカ</t>
    </rPh>
    <rPh sb="3" eb="4">
      <t>コウ</t>
    </rPh>
    <rPh sb="4" eb="5">
      <t>モク</t>
    </rPh>
    <rPh sb="6" eb="8">
      <t>ハンカク</t>
    </rPh>
    <rPh sb="8" eb="10">
      <t>スウジ</t>
    </rPh>
    <rPh sb="11" eb="13">
      <t>ニュウリョク</t>
    </rPh>
    <phoneticPr fontId="1"/>
  </si>
  <si>
    <t>〇</t>
  </si>
  <si>
    <r>
      <rPr>
        <sz val="11"/>
        <color auto="1"/>
        <rFont val="UD デジタル 教科書体 NK-R"/>
      </rPr>
      <t>このシートでは、</t>
    </r>
    <r>
      <rPr>
        <b/>
        <sz val="11"/>
        <color auto="1"/>
        <rFont val="UD デジタル 教科書体 NK-R"/>
      </rPr>
      <t>加入者全員が１年間加入する</t>
    </r>
    <r>
      <rPr>
        <sz val="11"/>
        <color auto="1"/>
        <rFont val="UD デジタル 教科書体 NK-R"/>
      </rPr>
      <t>ものとして計算されます。</t>
    </r>
    <rPh sb="8" eb="11">
      <t>カニュウシャ</t>
    </rPh>
    <rPh sb="11" eb="13">
      <t>ゼンイン</t>
    </rPh>
    <rPh sb="15" eb="17">
      <t>ネンカン</t>
    </rPh>
    <rPh sb="17" eb="19">
      <t>カニュウ</t>
    </rPh>
    <rPh sb="26" eb="28">
      <t>ケイサン</t>
    </rPh>
    <phoneticPr fontId="1"/>
  </si>
  <si>
    <t>給与収入金額（源泉徴収票の支払金額）が2か所以上になる方は合計して入力してください。</t>
    <rPh sb="0" eb="2">
      <t>キュウヨ</t>
    </rPh>
    <rPh sb="2" eb="4">
      <t>シュウニュウ</t>
    </rPh>
    <rPh sb="4" eb="6">
      <t>キンガク</t>
    </rPh>
    <rPh sb="7" eb="9">
      <t>ゲンセン</t>
    </rPh>
    <rPh sb="9" eb="12">
      <t>チョウシュウヒョウ</t>
    </rPh>
    <rPh sb="13" eb="15">
      <t>シハライ</t>
    </rPh>
    <rPh sb="15" eb="17">
      <t>キンガク</t>
    </rPh>
    <rPh sb="21" eb="22">
      <t>ショ</t>
    </rPh>
    <rPh sb="22" eb="24">
      <t>イジョウ</t>
    </rPh>
    <rPh sb="27" eb="28">
      <t>カタ</t>
    </rPh>
    <rPh sb="29" eb="31">
      <t>ゴウケイ</t>
    </rPh>
    <rPh sb="33" eb="35">
      <t>ニュウリョク</t>
    </rPh>
    <phoneticPr fontId="1"/>
  </si>
  <si>
    <t>年金収入金額（更正年金・国民年金・共済年金・企業年金の源泉徴収票の支払金額の合計）を入力してください。</t>
    <rPh sb="0" eb="2">
      <t>ネンキン</t>
    </rPh>
    <rPh sb="2" eb="4">
      <t>シュウニュウ</t>
    </rPh>
    <rPh sb="4" eb="6">
      <t>キンガク</t>
    </rPh>
    <rPh sb="7" eb="9">
      <t>コウセイ</t>
    </rPh>
    <rPh sb="9" eb="11">
      <t>ネンキン</t>
    </rPh>
    <rPh sb="12" eb="14">
      <t>コクミン</t>
    </rPh>
    <rPh sb="14" eb="16">
      <t>ネンキン</t>
    </rPh>
    <rPh sb="17" eb="19">
      <t>キョウサイ</t>
    </rPh>
    <rPh sb="19" eb="21">
      <t>ネンキン</t>
    </rPh>
    <rPh sb="22" eb="24">
      <t>キギョウ</t>
    </rPh>
    <rPh sb="24" eb="26">
      <t>ネンキン</t>
    </rPh>
    <rPh sb="27" eb="29">
      <t>ゲンセン</t>
    </rPh>
    <rPh sb="29" eb="32">
      <t>チョウシュウヒョウ</t>
    </rPh>
    <rPh sb="33" eb="35">
      <t>シハライ</t>
    </rPh>
    <rPh sb="35" eb="37">
      <t>キンガク</t>
    </rPh>
    <rPh sb="38" eb="40">
      <t>ゴウケイ</t>
    </rPh>
    <rPh sb="42" eb="44">
      <t>ニュウリョク</t>
    </rPh>
    <phoneticPr fontId="1"/>
  </si>
  <si>
    <t>ただし、障害年金・遺族年金は除きます。</t>
    <rPh sb="4" eb="8">
      <t>ショウガイネンキン</t>
    </rPh>
    <rPh sb="9" eb="11">
      <t>イゾク</t>
    </rPh>
    <rPh sb="11" eb="13">
      <t>ネンキン</t>
    </rPh>
    <rPh sb="14" eb="15">
      <t>ノゾ</t>
    </rPh>
    <phoneticPr fontId="1"/>
  </si>
  <si>
    <t>営業や農業等の所得がある場合は合算して「営業その他の所得額」の欄に入力してください。</t>
  </si>
  <si>
    <t>入力する収入・所得は試算する年度の前年のものとなります。</t>
    <rPh sb="0" eb="2">
      <t>ニュウリョク</t>
    </rPh>
    <rPh sb="4" eb="6">
      <t>シュウニュウ</t>
    </rPh>
    <rPh sb="7" eb="9">
      <t>ショトク</t>
    </rPh>
    <rPh sb="10" eb="12">
      <t>シサン</t>
    </rPh>
    <rPh sb="14" eb="16">
      <t>ネンド</t>
    </rPh>
    <rPh sb="17" eb="19">
      <t>ゼンネン</t>
    </rPh>
    <phoneticPr fontId="1"/>
  </si>
  <si>
    <t>年齢は全員分必ず入力してください。収入が無い場合でも必要です。</t>
    <rPh sb="0" eb="2">
      <t>ネンレイ</t>
    </rPh>
    <rPh sb="3" eb="5">
      <t>ゼンイン</t>
    </rPh>
    <rPh sb="5" eb="6">
      <t>ブン</t>
    </rPh>
    <rPh sb="6" eb="7">
      <t>カナラ</t>
    </rPh>
    <rPh sb="8" eb="10">
      <t>ニュウリョク</t>
    </rPh>
    <rPh sb="17" eb="19">
      <t>シュウニュウ</t>
    </rPh>
    <rPh sb="20" eb="21">
      <t>ナ</t>
    </rPh>
    <rPh sb="22" eb="24">
      <t>バアイ</t>
    </rPh>
    <rPh sb="26" eb="28">
      <t>ヒツヨウ</t>
    </rPh>
    <phoneticPr fontId="1"/>
  </si>
  <si>
    <t>世帯主や加入者等の状況によってはこのシートでは正確な計算ができかねます。</t>
    <rPh sb="0" eb="3">
      <t>セタイヌシ</t>
    </rPh>
    <rPh sb="4" eb="7">
      <t>カニュウシャ</t>
    </rPh>
    <rPh sb="7" eb="8">
      <t>トウ</t>
    </rPh>
    <rPh sb="9" eb="11">
      <t>ジョウキョウ</t>
    </rPh>
    <rPh sb="23" eb="25">
      <t>セイカク</t>
    </rPh>
    <rPh sb="26" eb="28">
      <t>ケイサン</t>
    </rPh>
    <phoneticPr fontId="1"/>
  </si>
  <si>
    <t>※入力に関する注意事項※　
次をお読みになり、下表へご入力ください。</t>
    <rPh sb="14" eb="15">
      <t>ツギ</t>
    </rPh>
    <rPh sb="17" eb="18">
      <t>ヨ</t>
    </rPh>
    <rPh sb="23" eb="25">
      <t>カヒョウ</t>
    </rPh>
    <rPh sb="27" eb="29">
      <t>ニュウリョク</t>
    </rPh>
    <phoneticPr fontId="1"/>
  </si>
  <si>
    <t>国民健康保険に加入した場合の令和6年度の年税額（概算）が計算できます。</t>
    <rPh sb="0" eb="2">
      <t>コクミン</t>
    </rPh>
    <rPh sb="2" eb="4">
      <t>ケンコウ</t>
    </rPh>
    <rPh sb="4" eb="6">
      <t>ホケン</t>
    </rPh>
    <rPh sb="7" eb="9">
      <t>カニュウ</t>
    </rPh>
    <rPh sb="11" eb="13">
      <t>バアイ</t>
    </rPh>
    <rPh sb="14" eb="15">
      <t>レイ</t>
    </rPh>
    <rPh sb="15" eb="16">
      <t>カズ</t>
    </rPh>
    <rPh sb="17" eb="19">
      <t>ネンド</t>
    </rPh>
    <rPh sb="20" eb="21">
      <t>ネン</t>
    </rPh>
    <rPh sb="21" eb="23">
      <t>ゼイガク</t>
    </rPh>
    <rPh sb="24" eb="26">
      <t>ガイサン</t>
    </rPh>
    <rPh sb="28" eb="30">
      <t>ケイサン</t>
    </rPh>
    <phoneticPr fontId="1"/>
  </si>
  <si>
    <t>例：令和６年度分（令和６年4月～令和７年3月加入分）の国保税は令和５年中（令和５年1月～12月）の収入・所得です。</t>
    <rPh sb="0" eb="1">
      <t>レイ</t>
    </rPh>
    <rPh sb="2" eb="4">
      <t>レ</t>
    </rPh>
    <rPh sb="5" eb="7">
      <t>ネンド</t>
    </rPh>
    <rPh sb="7" eb="8">
      <t>ブン</t>
    </rPh>
    <rPh sb="9" eb="11">
      <t>レ</t>
    </rPh>
    <rPh sb="12" eb="13">
      <t>ネン</t>
    </rPh>
    <rPh sb="14" eb="15">
      <t>ガツ</t>
    </rPh>
    <rPh sb="16" eb="18">
      <t>レ</t>
    </rPh>
    <rPh sb="19" eb="20">
      <t>ネン</t>
    </rPh>
    <rPh sb="21" eb="22">
      <t>ガツ</t>
    </rPh>
    <rPh sb="22" eb="24">
      <t>カニュウ</t>
    </rPh>
    <rPh sb="24" eb="25">
      <t>ブン</t>
    </rPh>
    <rPh sb="27" eb="30">
      <t>コクホゼイ</t>
    </rPh>
    <rPh sb="31" eb="33">
      <t>レイワ</t>
    </rPh>
    <rPh sb="34" eb="36">
      <t>ネンチュウ</t>
    </rPh>
    <rPh sb="37" eb="39">
      <t>レイワ</t>
    </rPh>
    <rPh sb="40" eb="41">
      <t>ネン</t>
    </rPh>
    <rPh sb="42" eb="43">
      <t>ガツ</t>
    </rPh>
    <rPh sb="46" eb="47">
      <t>ガツ</t>
    </rPh>
    <rPh sb="49" eb="51">
      <t>シュウニュウ</t>
    </rPh>
    <rPh sb="52" eb="54">
      <t>ショトク</t>
    </rPh>
    <phoneticPr fontId="1"/>
  </si>
  <si>
    <r>
      <t>※</t>
    </r>
    <r>
      <rPr>
        <b/>
        <sz val="11"/>
        <color theme="9" tint="-0.25"/>
        <rFont val="UD デジタル 教科書体 NK-R"/>
      </rPr>
      <t>世帯主はどちらかに
　必ず入力してください</t>
    </r>
    <r>
      <rPr>
        <b/>
        <sz val="10"/>
        <color theme="9" tint="-0.5"/>
        <rFont val="UD デジタル 教科書体 NK-R"/>
      </rPr>
      <t xml:space="preserve">
　</t>
    </r>
    <r>
      <rPr>
        <sz val="9"/>
        <color auto="1"/>
        <rFont val="UD デジタル 教科書体 NK-R"/>
      </rPr>
      <t>(軽減判定に必要です)</t>
    </r>
    <rPh sb="1" eb="4">
      <t>セタイヌシ</t>
    </rPh>
    <rPh sb="12" eb="13">
      <t>カナラ</t>
    </rPh>
    <rPh sb="14" eb="16">
      <t>ニュウリョク</t>
    </rPh>
    <rPh sb="25" eb="27">
      <t>ケイゲン</t>
    </rPh>
    <rPh sb="27" eb="29">
      <t>ハンテイ</t>
    </rPh>
    <rPh sb="30" eb="32">
      <t>ヒツヨウ</t>
    </rPh>
    <phoneticPr fontId="1"/>
  </si>
  <si>
    <r>
      <t>国保に</t>
    </r>
    <r>
      <rPr>
        <b/>
        <sz val="11"/>
        <color theme="9" tint="-0.25"/>
        <rFont val="UD デジタル 教科書体 NK-R"/>
      </rPr>
      <t>加入する</t>
    </r>
    <r>
      <rPr>
        <b/>
        <sz val="11"/>
        <color auto="1"/>
        <rFont val="UD デジタル 教科書体 NK-R"/>
      </rPr>
      <t>世帯主</t>
    </r>
    <rPh sb="0" eb="2">
      <t>コクホ</t>
    </rPh>
    <rPh sb="3" eb="5">
      <t>カニュウ</t>
    </rPh>
    <rPh sb="7" eb="10">
      <t>セタイヌシ</t>
    </rPh>
    <phoneticPr fontId="1"/>
  </si>
  <si>
    <r>
      <t>国保に</t>
    </r>
    <r>
      <rPr>
        <b/>
        <sz val="11"/>
        <color theme="9" tint="-0.25"/>
        <rFont val="UD デジタル 教科書体 NK-R"/>
      </rPr>
      <t>加入しない</t>
    </r>
    <r>
      <rPr>
        <b/>
        <sz val="11"/>
        <color auto="1"/>
        <rFont val="UD デジタル 教科書体 NK-R"/>
      </rPr>
      <t>世帯主</t>
    </r>
    <rPh sb="0" eb="2">
      <t>コクホ</t>
    </rPh>
    <rPh sb="3" eb="5">
      <t>カニュウ</t>
    </rPh>
    <rPh sb="8" eb="11">
      <t>セタイヌシ</t>
    </rPh>
    <phoneticPr fontId="1"/>
  </si>
  <si>
    <t>後期高齢者支援金分</t>
    <rPh sb="0" eb="2">
      <t>コウキ</t>
    </rPh>
    <rPh sb="2" eb="5">
      <t>コウレイシャ</t>
    </rPh>
    <rPh sb="5" eb="6">
      <t>シ</t>
    </rPh>
    <rPh sb="6" eb="7">
      <t>エン</t>
    </rPh>
    <rPh sb="7" eb="8">
      <t>キン</t>
    </rPh>
    <rPh sb="8" eb="9">
      <t>ブン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</si>
</sst>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quot;△ &quot;#,##0"/>
    <numFmt numFmtId="178" formatCode="0_ "/>
    <numFmt numFmtId="179" formatCode="0.0%"/>
    <numFmt numFmtId="180" formatCode="#,##0.0;[Red]\-#,##0.0"/>
  </numFmts>
  <fonts count="15">
    <font>
      <sz val="11"/>
      <color auto="1"/>
      <name val="ＭＳ Ｐゴシック"/>
      <family val="3"/>
    </font>
    <font>
      <sz val="6"/>
      <color auto="1"/>
      <name val="ＭＳ Ｐゴシック"/>
      <family val="3"/>
    </font>
    <font>
      <sz val="11"/>
      <color auto="1"/>
      <name val="UD デジタル 教科書体 NK-R"/>
      <family val="1"/>
    </font>
    <font>
      <b/>
      <sz val="20"/>
      <color auto="1"/>
      <name val="UD デジタル 教科書体 NK-R"/>
      <family val="1"/>
    </font>
    <font>
      <b/>
      <sz val="12"/>
      <color auto="1"/>
      <name val="UD デジタル 教科書体 NK-R"/>
      <family val="1"/>
    </font>
    <font>
      <sz val="10"/>
      <color auto="1"/>
      <name val="UD デジタル 教科書体 NK-R"/>
      <family val="1"/>
    </font>
    <font>
      <sz val="9"/>
      <color auto="1"/>
      <name val="UD デジタル 教科書体 NK-R"/>
      <family val="1"/>
    </font>
    <font>
      <sz val="11"/>
      <color auto="1"/>
      <name val="ＭＳ Ｐゴシック"/>
      <family val="3"/>
    </font>
    <font>
      <b/>
      <sz val="11"/>
      <color auto="1"/>
      <name val="UD デジタル 教科書体 NK-R"/>
      <family val="1"/>
    </font>
    <font>
      <u/>
      <sz val="11"/>
      <color auto="1"/>
      <name val="UD デジタル 教科書体 NK-R"/>
      <family val="1"/>
    </font>
    <font>
      <sz val="10.5"/>
      <color auto="1"/>
      <name val="UD デジタル 教科書体 NK-R"/>
      <family val="1"/>
    </font>
    <font>
      <b/>
      <sz val="10"/>
      <color auto="1"/>
      <name val="UD デジタル 教科書体 NK-R"/>
      <family val="1"/>
    </font>
    <font>
      <sz val="8"/>
      <color auto="1"/>
      <name val="UD デジタル 教科書体 NK-R"/>
      <family val="1"/>
    </font>
    <font>
      <u/>
      <sz val="11"/>
      <color indexed="12"/>
      <name val="ＭＳ Ｐゴシック"/>
      <family val="3"/>
    </font>
    <font>
      <sz val="11"/>
      <color rgb="FFFF0000"/>
      <name val="UD デジタル 教科書体 NK-R"/>
      <family val="1"/>
    </font>
  </fonts>
  <fills count="7">
    <fill>
      <patternFill patternType="none"/>
    </fill>
    <fill>
      <patternFill patternType="gray125"/>
    </fill>
    <fill>
      <patternFill patternType="solid">
        <fgColor theme="9" tint="0.6"/>
        <bgColor indexed="64"/>
      </patternFill>
    </fill>
    <fill>
      <patternFill patternType="solid">
        <fgColor theme="5" tint="0.8"/>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48">
    <border>
      <left/>
      <right/>
      <top/>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bottom style="hair">
        <color indexed="64"/>
      </bottom>
      <diagonal/>
    </border>
    <border>
      <left style="double">
        <color indexed="64"/>
      </left>
      <right/>
      <top style="hair">
        <color indexed="64"/>
      </top>
      <bottom/>
      <diagonal/>
    </border>
    <border>
      <left/>
      <right/>
      <top style="double">
        <color indexed="64"/>
      </top>
      <bottom/>
      <diagonal/>
    </border>
    <border>
      <left/>
      <right/>
      <top/>
      <bottom style="double">
        <color indexed="64"/>
      </bottom>
      <diagonal/>
    </border>
    <border>
      <left/>
      <right/>
      <top/>
      <bottom style="hair">
        <color indexed="64"/>
      </bottom>
      <diagonal/>
    </border>
    <border>
      <left/>
      <right/>
      <top style="hair">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hair">
        <color indexed="64"/>
      </bottom>
      <diagonal/>
    </border>
    <border>
      <left/>
      <right style="double">
        <color indexed="64"/>
      </right>
      <top style="hair">
        <color indexed="64"/>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bottom style="hair">
        <color indexed="64"/>
      </bottom>
      <diagonal/>
    </border>
    <border>
      <left/>
      <right style="double">
        <color indexed="64"/>
      </right>
      <top style="double">
        <color indexed="64"/>
      </top>
      <bottom style="double">
        <color indexed="64"/>
      </bottom>
      <diagonal/>
    </border>
    <border>
      <left style="double">
        <color indexed="8"/>
      </left>
      <right/>
      <top style="double">
        <color indexed="8"/>
      </top>
      <bottom style="double">
        <color indexed="8"/>
      </bottom>
      <diagonal/>
    </border>
    <border>
      <left style="double">
        <color indexed="8"/>
      </left>
      <right style="double">
        <color indexed="8"/>
      </right>
      <top style="double">
        <color indexed="8"/>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8"/>
      </top>
      <bottom style="double">
        <color indexed="8"/>
      </bottom>
      <diagonal/>
    </border>
    <border>
      <left style="thin">
        <color indexed="64"/>
      </left>
      <right style="thin">
        <color indexed="64"/>
      </right>
      <top style="double">
        <color indexed="64"/>
      </top>
      <bottom style="double">
        <color indexed="64"/>
      </bottom>
      <diagonal/>
    </border>
    <border>
      <left style="double">
        <color indexed="64"/>
      </left>
      <right style="double">
        <color indexed="64"/>
      </right>
      <top style="hair">
        <color indexed="64"/>
      </top>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64"/>
      </right>
      <top style="double">
        <color indexed="8"/>
      </top>
      <bottom style="double">
        <color indexed="64"/>
      </bottom>
      <diagonal/>
    </border>
    <border>
      <left/>
      <right style="double">
        <color indexed="8"/>
      </right>
      <top style="double">
        <color indexed="8"/>
      </top>
      <bottom style="double">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ash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4">
    <xf numFmtId="0" fontId="0" fillId="0" borderId="0"/>
    <xf numFmtId="38" fontId="7" fillId="0" borderId="0" applyFont="0" applyFill="0" applyBorder="0" applyAlignment="0" applyProtection="0"/>
    <xf numFmtId="0" fontId="13" fillId="0" borderId="0" applyNumberFormat="0" applyFill="0" applyBorder="0" applyAlignment="0" applyProtection="0">
      <alignment vertical="top"/>
      <protection locked="0"/>
    </xf>
    <xf numFmtId="9" fontId="7" fillId="0" borderId="0" applyFont="0" applyFill="0" applyBorder="0" applyAlignment="0" applyProtection="0"/>
  </cellStyleXfs>
  <cellXfs count="247">
    <xf numFmtId="0" fontId="0" fillId="0" borderId="0" xfId="0"/>
    <xf numFmtId="0" fontId="2" fillId="0" borderId="0" xfId="0" applyFont="1"/>
    <xf numFmtId="0" fontId="3" fillId="0" borderId="1" xfId="0" applyFont="1" applyFill="1" applyBorder="1" applyAlignment="1" applyProtection="1">
      <alignment horizontal="center" vertical="center"/>
    </xf>
    <xf numFmtId="0" fontId="2" fillId="0" borderId="0" xfId="0" applyFont="1" applyFill="1" applyProtection="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5" fillId="0" borderId="0" xfId="0" applyFont="1" applyFill="1" applyProtection="1"/>
    <xf numFmtId="0" fontId="2" fillId="0" borderId="0" xfId="0" applyFont="1" applyFill="1" applyAlignment="1" applyProtection="1">
      <alignment horizontal="center" vertical="center"/>
    </xf>
    <xf numFmtId="0" fontId="2" fillId="0" borderId="0" xfId="0" applyFont="1" applyFill="1" applyAlignment="1" applyProtection="1">
      <alignment horizontal="right"/>
    </xf>
    <xf numFmtId="0" fontId="6" fillId="0" borderId="0" xfId="0" applyFont="1" applyFill="1" applyProtection="1"/>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2" fillId="0" borderId="0" xfId="0" applyFont="1" applyFill="1" applyAlignment="1" applyProtection="1"/>
    <xf numFmtId="38" fontId="2" fillId="0" borderId="0" xfId="1" applyFont="1" applyFill="1" applyAlignment="1" applyProtection="1">
      <alignment horizontal="left" vertical="top" wrapText="1"/>
    </xf>
    <xf numFmtId="0" fontId="8" fillId="0" borderId="0" xfId="0" applyFont="1" applyFill="1" applyProtection="1"/>
    <xf numFmtId="0" fontId="9" fillId="0" borderId="0" xfId="0" applyFont="1" applyFill="1" applyProtection="1"/>
    <xf numFmtId="0" fontId="10" fillId="0" borderId="0" xfId="0" applyFont="1" applyFill="1"/>
    <xf numFmtId="0" fontId="2" fillId="0" borderId="0" xfId="0" applyFont="1" applyFill="1" applyBorder="1" applyProtection="1"/>
    <xf numFmtId="0" fontId="2" fillId="0" borderId="7"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2" fillId="0" borderId="9"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wrapText="1"/>
    </xf>
    <xf numFmtId="0" fontId="2" fillId="0" borderId="0" xfId="0" applyFont="1" applyFill="1" applyAlignment="1" applyProtection="1">
      <alignment vertical="center" wrapText="1"/>
    </xf>
    <xf numFmtId="0" fontId="5" fillId="0" borderId="0" xfId="0" applyFont="1" applyFill="1" applyAlignment="1" applyProtection="1">
      <alignment vertical="top"/>
    </xf>
    <xf numFmtId="0" fontId="2" fillId="0" borderId="11"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0" fontId="6" fillId="0" borderId="12"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2" fillId="0" borderId="14"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shrinkToFit="1"/>
    </xf>
    <xf numFmtId="0" fontId="11" fillId="0" borderId="13" xfId="0" applyFont="1" applyFill="1" applyBorder="1" applyAlignment="1" applyProtection="1">
      <alignment horizontal="center" vertical="center" wrapText="1"/>
    </xf>
    <xf numFmtId="0" fontId="5" fillId="0" borderId="0" xfId="0" applyFont="1" applyFill="1" applyAlignment="1" applyProtection="1">
      <alignment vertical="center"/>
    </xf>
    <xf numFmtId="0" fontId="2" fillId="0" borderId="2" xfId="0" applyFont="1" applyFill="1" applyBorder="1" applyAlignment="1" applyProtection="1">
      <alignment horizontal="center" vertical="center" wrapText="1" shrinkToFit="1"/>
    </xf>
    <xf numFmtId="0" fontId="12" fillId="0" borderId="3" xfId="0" applyFont="1" applyFill="1" applyBorder="1" applyAlignment="1" applyProtection="1">
      <alignment vertical="top" wrapText="1"/>
    </xf>
    <xf numFmtId="0" fontId="12" fillId="0" borderId="4" xfId="0" applyFont="1" applyFill="1" applyBorder="1" applyAlignment="1" applyProtection="1">
      <alignment vertical="top" wrapText="1"/>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3" borderId="0" xfId="0" applyFont="1" applyFill="1" applyAlignment="1" applyProtection="1">
      <alignment horizontal="center" vertical="center"/>
    </xf>
    <xf numFmtId="0" fontId="2" fillId="3" borderId="0" xfId="0" applyFont="1" applyFill="1" applyProtection="1"/>
    <xf numFmtId="0" fontId="12" fillId="0" borderId="0" xfId="0" applyFont="1" applyFill="1" applyBorder="1" applyAlignment="1" applyProtection="1">
      <alignment vertical="top" wrapText="1"/>
    </xf>
    <xf numFmtId="0" fontId="12" fillId="0" borderId="8" xfId="0" applyFont="1" applyFill="1" applyBorder="1" applyAlignment="1" applyProtection="1">
      <alignment vertical="top"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2" fillId="0" borderId="12" xfId="0" applyFont="1" applyFill="1" applyBorder="1" applyAlignment="1" applyProtection="1">
      <alignment vertical="top" wrapText="1"/>
    </xf>
    <xf numFmtId="0" fontId="12" fillId="0" borderId="13" xfId="0" applyFont="1" applyFill="1" applyBorder="1" applyAlignment="1" applyProtection="1">
      <alignment vertical="top" wrapText="1"/>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3" borderId="0" xfId="0" applyFont="1" applyFill="1" applyAlignment="1" applyProtection="1">
      <alignment horizontal="center"/>
    </xf>
    <xf numFmtId="0" fontId="2" fillId="0" borderId="3"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38" fontId="2" fillId="2" borderId="2" xfId="1" applyFont="1" applyFill="1" applyBorder="1" applyAlignment="1" applyProtection="1">
      <alignment horizontal="right" vertical="center"/>
      <protection locked="0"/>
    </xf>
    <xf numFmtId="38" fontId="2" fillId="2" borderId="5" xfId="1" applyFont="1" applyFill="1" applyBorder="1" applyAlignment="1" applyProtection="1">
      <alignment horizontal="right" vertical="center"/>
      <protection locked="0"/>
    </xf>
    <xf numFmtId="38" fontId="2" fillId="2" borderId="6" xfId="1" applyFont="1" applyFill="1" applyBorder="1" applyAlignment="1" applyProtection="1">
      <alignment horizontal="right" vertical="center"/>
      <protection locked="0"/>
    </xf>
    <xf numFmtId="38" fontId="2" fillId="2" borderId="3" xfId="1" applyFont="1" applyFill="1" applyBorder="1" applyAlignment="1" applyProtection="1">
      <alignment horizontal="right" vertical="center"/>
      <protection locked="0"/>
    </xf>
    <xf numFmtId="38" fontId="2" fillId="2" borderId="4" xfId="1" applyFont="1" applyFill="1" applyBorder="1" applyAlignment="1" applyProtection="1">
      <alignment horizontal="right" vertical="center"/>
      <protection locked="0"/>
    </xf>
    <xf numFmtId="38" fontId="2" fillId="3" borderId="3" xfId="1" applyFont="1" applyFill="1" applyBorder="1" applyAlignment="1" applyProtection="1">
      <alignment horizontal="right" vertical="center"/>
      <protection locked="0"/>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xf>
    <xf numFmtId="176" fontId="2" fillId="0" borderId="2" xfId="0" applyNumberFormat="1" applyFont="1" applyFill="1" applyBorder="1" applyAlignment="1" applyProtection="1">
      <alignment horizontal="right" vertical="center"/>
    </xf>
    <xf numFmtId="176" fontId="2" fillId="0" borderId="4" xfId="0" applyNumberFormat="1" applyFont="1" applyFill="1" applyBorder="1" applyAlignment="1" applyProtection="1">
      <alignment horizontal="right" vertical="center"/>
    </xf>
    <xf numFmtId="176" fontId="2" fillId="0" borderId="20" xfId="0" applyNumberFormat="1" applyFont="1" applyFill="1" applyBorder="1" applyAlignment="1" applyProtection="1">
      <alignment horizontal="right" vertical="center"/>
    </xf>
    <xf numFmtId="176" fontId="2" fillId="0" borderId="23" xfId="0" applyNumberFormat="1" applyFont="1" applyFill="1" applyBorder="1" applyAlignment="1" applyProtection="1">
      <alignment horizontal="right" vertical="center"/>
    </xf>
    <xf numFmtId="176" fontId="2" fillId="0" borderId="19"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38" fontId="2" fillId="2" borderId="7" xfId="1" applyFont="1" applyFill="1" applyBorder="1" applyAlignment="1" applyProtection="1">
      <alignment horizontal="right" vertical="center"/>
      <protection locked="0"/>
    </xf>
    <xf numFmtId="38" fontId="2" fillId="2" borderId="9" xfId="1" applyFont="1" applyFill="1" applyBorder="1" applyAlignment="1" applyProtection="1">
      <alignment horizontal="right" vertical="center"/>
      <protection locked="0"/>
    </xf>
    <xf numFmtId="38" fontId="2" fillId="2" borderId="10" xfId="1" applyFont="1" applyFill="1" applyBorder="1" applyAlignment="1" applyProtection="1">
      <alignment horizontal="right" vertical="center"/>
      <protection locked="0"/>
    </xf>
    <xf numFmtId="38" fontId="2" fillId="2" borderId="0" xfId="1" applyFont="1" applyFill="1" applyBorder="1" applyAlignment="1" applyProtection="1">
      <alignment horizontal="right" vertical="center"/>
      <protection locked="0"/>
    </xf>
    <xf numFmtId="38" fontId="2" fillId="2" borderId="8" xfId="1" applyFont="1" applyFill="1" applyBorder="1" applyAlignment="1" applyProtection="1">
      <alignment horizontal="right" vertical="center"/>
      <protection locked="0"/>
    </xf>
    <xf numFmtId="38" fontId="2" fillId="3" borderId="0" xfId="1" applyFont="1" applyFill="1" applyBorder="1" applyAlignment="1" applyProtection="1">
      <alignment horizontal="right" vertical="center"/>
      <protection locked="0"/>
    </xf>
    <xf numFmtId="0" fontId="2" fillId="0" borderId="27"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176" fontId="2" fillId="0" borderId="7" xfId="0" applyNumberFormat="1" applyFont="1" applyFill="1" applyBorder="1" applyAlignment="1" applyProtection="1">
      <alignment horizontal="right" vertical="center"/>
    </xf>
    <xf numFmtId="176" fontId="2" fillId="0" borderId="8" xfId="0" applyNumberFormat="1" applyFont="1" applyFill="1" applyBorder="1" applyAlignment="1" applyProtection="1">
      <alignment horizontal="right" vertical="center"/>
    </xf>
    <xf numFmtId="176" fontId="2" fillId="0" borderId="21" xfId="0" applyNumberFormat="1" applyFont="1" applyFill="1" applyBorder="1" applyAlignment="1" applyProtection="1">
      <alignment horizontal="right" vertical="center"/>
    </xf>
    <xf numFmtId="176" fontId="2" fillId="3" borderId="0" xfId="0" applyNumberFormat="1" applyFont="1" applyFill="1" applyBorder="1" applyAlignment="1" applyProtection="1">
      <alignment horizontal="right" vertical="center"/>
    </xf>
    <xf numFmtId="176" fontId="2" fillId="3" borderId="0" xfId="0" applyNumberFormat="1" applyFont="1" applyFill="1" applyBorder="1" applyAlignment="1" applyProtection="1">
      <alignment vertical="center"/>
    </xf>
    <xf numFmtId="38" fontId="2" fillId="2" borderId="11" xfId="1" applyFont="1" applyFill="1" applyBorder="1" applyAlignment="1" applyProtection="1">
      <alignment horizontal="right" vertical="center"/>
      <protection locked="0"/>
    </xf>
    <xf numFmtId="38" fontId="2" fillId="2" borderId="14" xfId="1" applyFont="1" applyFill="1" applyBorder="1" applyAlignment="1" applyProtection="1">
      <alignment horizontal="right" vertical="center"/>
      <protection locked="0"/>
    </xf>
    <xf numFmtId="38" fontId="2" fillId="2" borderId="15" xfId="1" applyFont="1" applyFill="1" applyBorder="1" applyAlignment="1" applyProtection="1">
      <alignment horizontal="right" vertical="center"/>
      <protection locked="0"/>
    </xf>
    <xf numFmtId="38" fontId="2" fillId="2" borderId="12" xfId="1" applyFont="1" applyFill="1" applyBorder="1" applyAlignment="1" applyProtection="1">
      <alignment horizontal="right" vertical="center"/>
      <protection locked="0"/>
    </xf>
    <xf numFmtId="38" fontId="2" fillId="2" borderId="13" xfId="1" applyFont="1" applyFill="1" applyBorder="1" applyAlignment="1" applyProtection="1">
      <alignment horizontal="right" vertical="center"/>
      <protection locked="0"/>
    </xf>
    <xf numFmtId="38" fontId="2" fillId="3" borderId="12" xfId="1" applyFont="1" applyFill="1" applyBorder="1" applyAlignment="1" applyProtection="1">
      <alignment horizontal="right" vertical="center"/>
      <protection locked="0"/>
    </xf>
    <xf numFmtId="176" fontId="2" fillId="0" borderId="11" xfId="0" applyNumberFormat="1" applyFont="1" applyFill="1" applyBorder="1" applyAlignment="1" applyProtection="1">
      <alignment horizontal="right" vertical="center"/>
    </xf>
    <xf numFmtId="176" fontId="2" fillId="0" borderId="13" xfId="0" applyNumberFormat="1" applyFont="1" applyFill="1" applyBorder="1" applyAlignment="1" applyProtection="1">
      <alignment horizontal="right" vertical="center"/>
    </xf>
    <xf numFmtId="176" fontId="2" fillId="3" borderId="20" xfId="0" applyNumberFormat="1" applyFont="1" applyFill="1" applyBorder="1" applyAlignment="1" applyProtection="1">
      <alignment horizontal="right" vertical="center"/>
    </xf>
    <xf numFmtId="176" fontId="2" fillId="3" borderId="20" xfId="0" applyNumberFormat="1" applyFont="1" applyFill="1" applyBorder="1" applyAlignment="1" applyProtection="1">
      <alignment vertical="center"/>
    </xf>
    <xf numFmtId="0" fontId="2" fillId="0" borderId="12"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38" fontId="2" fillId="0" borderId="16" xfId="1" applyFont="1" applyFill="1" applyBorder="1" applyAlignment="1" applyProtection="1">
      <alignment horizontal="center" vertical="center"/>
    </xf>
    <xf numFmtId="38" fontId="2" fillId="0" borderId="17" xfId="1" applyFont="1" applyFill="1" applyBorder="1" applyAlignment="1" applyProtection="1">
      <alignment horizontal="center" vertical="center"/>
    </xf>
    <xf numFmtId="38" fontId="2" fillId="0" borderId="22" xfId="1" applyFont="1" applyFill="1" applyBorder="1" applyAlignment="1" applyProtection="1">
      <alignment horizontal="center" vertical="center"/>
    </xf>
    <xf numFmtId="38" fontId="2" fillId="0" borderId="18" xfId="1" applyFont="1" applyFill="1" applyBorder="1" applyAlignment="1" applyProtection="1">
      <alignment horizontal="center" vertical="center"/>
    </xf>
    <xf numFmtId="38" fontId="2" fillId="0" borderId="29" xfId="1"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38" fontId="2" fillId="0" borderId="19" xfId="1" applyFont="1" applyFill="1" applyBorder="1" applyAlignment="1" applyProtection="1">
      <alignment horizontal="center" vertical="center"/>
    </xf>
    <xf numFmtId="0" fontId="2" fillId="3" borderId="21" xfId="0" applyFont="1" applyFill="1" applyBorder="1" applyAlignment="1" applyProtection="1">
      <alignment vertical="center"/>
    </xf>
    <xf numFmtId="38" fontId="2" fillId="2" borderId="16" xfId="1" applyFont="1" applyFill="1" applyBorder="1" applyAlignment="1" applyProtection="1">
      <alignment horizontal="right" vertical="center"/>
      <protection locked="0"/>
    </xf>
    <xf numFmtId="38" fontId="2" fillId="2" borderId="17" xfId="1" applyFont="1" applyFill="1" applyBorder="1" applyAlignment="1" applyProtection="1">
      <protection locked="0"/>
    </xf>
    <xf numFmtId="38" fontId="2" fillId="2" borderId="17" xfId="1" applyFont="1" applyFill="1" applyBorder="1" applyAlignment="1" applyProtection="1">
      <alignment horizontal="right" vertical="center"/>
      <protection locked="0"/>
    </xf>
    <xf numFmtId="38" fontId="2" fillId="2" borderId="22" xfId="1" applyFont="1" applyFill="1" applyBorder="1" applyAlignment="1" applyProtection="1">
      <alignment horizontal="right" vertical="center"/>
      <protection locked="0"/>
    </xf>
    <xf numFmtId="38" fontId="2" fillId="2" borderId="18" xfId="1" applyFont="1" applyFill="1" applyBorder="1" applyAlignment="1" applyProtection="1">
      <protection locked="0"/>
    </xf>
    <xf numFmtId="38" fontId="2" fillId="3" borderId="22" xfId="1" applyFont="1" applyFill="1" applyBorder="1" applyAlignment="1" applyProtection="1">
      <alignment horizontal="right" vertical="center"/>
      <protection locked="0"/>
    </xf>
    <xf numFmtId="38" fontId="2" fillId="3" borderId="29" xfId="1" applyFont="1" applyFill="1" applyBorder="1" applyAlignment="1" applyProtection="1">
      <protection locked="0"/>
    </xf>
    <xf numFmtId="176" fontId="2" fillId="0" borderId="26" xfId="0" applyNumberFormat="1" applyFont="1" applyFill="1" applyBorder="1" applyAlignment="1" applyProtection="1">
      <alignment horizontal="right" vertical="center"/>
    </xf>
    <xf numFmtId="38" fontId="2" fillId="2" borderId="16" xfId="1" applyFont="1" applyFill="1" applyBorder="1" applyAlignment="1" applyProtection="1">
      <protection locked="0"/>
    </xf>
    <xf numFmtId="38" fontId="2" fillId="2" borderId="22" xfId="1" applyFont="1" applyFill="1" applyBorder="1" applyAlignment="1" applyProtection="1">
      <protection locked="0"/>
    </xf>
    <xf numFmtId="38" fontId="2" fillId="3" borderId="22" xfId="1" applyFont="1" applyFill="1" applyBorder="1" applyAlignment="1" applyProtection="1">
      <protection locked="0"/>
    </xf>
    <xf numFmtId="0" fontId="2" fillId="0" borderId="33" xfId="0" applyFont="1" applyFill="1" applyBorder="1" applyAlignment="1" applyProtection="1">
      <alignment horizontal="center" vertical="center"/>
    </xf>
    <xf numFmtId="176" fontId="2" fillId="0" borderId="28" xfId="0" applyNumberFormat="1" applyFont="1" applyFill="1" applyBorder="1" applyAlignment="1" applyProtection="1">
      <alignment horizontal="right" vertical="center"/>
    </xf>
    <xf numFmtId="0" fontId="2" fillId="3" borderId="23" xfId="0" applyFont="1" applyFill="1" applyBorder="1" applyAlignment="1" applyProtection="1">
      <alignment vertical="center"/>
    </xf>
    <xf numFmtId="0" fontId="2" fillId="0" borderId="34" xfId="0" applyFont="1" applyFill="1" applyBorder="1" applyAlignment="1" applyProtection="1">
      <alignment horizontal="right" vertical="center"/>
    </xf>
    <xf numFmtId="0" fontId="2" fillId="0" borderId="25" xfId="0" applyNumberFormat="1" applyFont="1" applyFill="1" applyBorder="1" applyAlignment="1" applyProtection="1">
      <alignment horizontal="right" vertical="center"/>
    </xf>
    <xf numFmtId="0" fontId="2" fillId="3" borderId="19" xfId="0" applyFont="1" applyFill="1" applyBorder="1" applyAlignment="1" applyProtection="1">
      <alignment horizontal="center"/>
    </xf>
    <xf numFmtId="0" fontId="2" fillId="0" borderId="35" xfId="0" applyNumberFormat="1" applyFont="1" applyFill="1" applyBorder="1" applyAlignment="1" applyProtection="1">
      <alignment horizontal="right" vertical="center"/>
    </xf>
    <xf numFmtId="176" fontId="2" fillId="0" borderId="30" xfId="0" applyNumberFormat="1" applyFont="1" applyFill="1" applyBorder="1" applyAlignment="1" applyProtection="1">
      <alignment horizontal="right" vertical="center"/>
    </xf>
    <xf numFmtId="0" fontId="2" fillId="0" borderId="34"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38" fontId="2" fillId="3" borderId="18" xfId="1" applyFont="1" applyFill="1" applyBorder="1" applyAlignment="1" applyProtection="1">
      <protection locked="0"/>
    </xf>
    <xf numFmtId="0" fontId="2" fillId="0" borderId="19" xfId="0" applyFont="1" applyFill="1" applyBorder="1" applyAlignment="1" applyProtection="1">
      <alignment horizontal="right" vertical="center"/>
    </xf>
    <xf numFmtId="0" fontId="2" fillId="0" borderId="0" xfId="0" applyFont="1" applyFill="1" applyAlignment="1" applyProtection="1">
      <alignment vertical="center"/>
    </xf>
    <xf numFmtId="177" fontId="2" fillId="0" borderId="19" xfId="1" applyNumberFormat="1" applyFont="1" applyFill="1" applyBorder="1" applyAlignment="1" applyProtection="1">
      <alignment horizontal="center" vertical="center"/>
    </xf>
    <xf numFmtId="0" fontId="2" fillId="0" borderId="3" xfId="2" applyFont="1" applyFill="1" applyBorder="1" applyAlignment="1" applyProtection="1">
      <alignment vertical="center"/>
    </xf>
    <xf numFmtId="0" fontId="6" fillId="0" borderId="3" xfId="0" applyFont="1" applyFill="1" applyBorder="1" applyAlignment="1" applyProtection="1">
      <alignment vertical="top" wrapText="1"/>
    </xf>
    <xf numFmtId="38" fontId="2" fillId="0" borderId="3" xfId="1" applyFont="1" applyFill="1" applyBorder="1" applyAlignment="1" applyProtection="1">
      <alignment vertical="center"/>
    </xf>
    <xf numFmtId="38" fontId="2" fillId="0" borderId="3" xfId="1" applyFont="1" applyFill="1" applyBorder="1" applyAlignment="1" applyProtection="1"/>
    <xf numFmtId="0" fontId="2" fillId="0" borderId="0" xfId="2" applyFont="1" applyFill="1" applyBorder="1" applyAlignment="1" applyProtection="1">
      <alignment vertical="center"/>
    </xf>
    <xf numFmtId="0" fontId="6" fillId="0" borderId="0" xfId="0" applyFont="1" applyFill="1" applyBorder="1" applyAlignment="1" applyProtection="1">
      <alignment vertical="top" wrapText="1"/>
    </xf>
    <xf numFmtId="38" fontId="2" fillId="0" borderId="0" xfId="1" applyFont="1" applyFill="1" applyBorder="1" applyAlignment="1" applyProtection="1"/>
    <xf numFmtId="38" fontId="2" fillId="0" borderId="0" xfId="1" applyFont="1" applyFill="1" applyBorder="1" applyAlignment="1" applyProtection="1">
      <protection locked="0"/>
    </xf>
    <xf numFmtId="0" fontId="14" fillId="0" borderId="0" xfId="0" applyFont="1" applyFill="1" applyAlignment="1" applyProtection="1"/>
    <xf numFmtId="0" fontId="2" fillId="0" borderId="37" xfId="0" applyFont="1" applyBorder="1"/>
    <xf numFmtId="178" fontId="2" fillId="0" borderId="37" xfId="0" applyNumberFormat="1" applyFont="1" applyBorder="1"/>
    <xf numFmtId="0" fontId="2" fillId="0" borderId="0" xfId="0" applyFont="1" applyBorder="1"/>
    <xf numFmtId="0" fontId="2" fillId="0" borderId="38"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4" borderId="0" xfId="0" applyFont="1" applyFill="1" applyAlignment="1">
      <alignment horizontal="center"/>
    </xf>
    <xf numFmtId="0" fontId="5" fillId="0" borderId="41" xfId="0" applyFont="1" applyBorder="1" applyAlignment="1">
      <alignment horizontal="center"/>
    </xf>
    <xf numFmtId="176" fontId="2" fillId="0" borderId="41" xfId="0" applyNumberFormat="1" applyFont="1" applyBorder="1"/>
    <xf numFmtId="176" fontId="2" fillId="0" borderId="0" xfId="0" applyNumberFormat="1" applyFont="1" applyBorder="1"/>
    <xf numFmtId="0" fontId="5" fillId="0" borderId="0" xfId="0" applyFont="1" applyAlignment="1">
      <alignment horizontal="right"/>
    </xf>
    <xf numFmtId="0" fontId="14" fillId="0" borderId="0" xfId="0" applyFont="1" applyAlignment="1"/>
    <xf numFmtId="0" fontId="6" fillId="0" borderId="38" xfId="0" applyFont="1" applyBorder="1" applyAlignment="1">
      <alignment horizontal="center" vertical="center" wrapText="1"/>
    </xf>
    <xf numFmtId="38" fontId="2" fillId="0" borderId="42" xfId="1" applyFont="1" applyBorder="1" applyAlignment="1">
      <alignment horizontal="right" vertical="center"/>
    </xf>
    <xf numFmtId="38" fontId="2" fillId="0" borderId="40" xfId="1" applyFont="1" applyBorder="1" applyAlignment="1">
      <alignment horizontal="right" vertical="center"/>
    </xf>
    <xf numFmtId="38" fontId="2" fillId="0" borderId="39" xfId="1" applyFont="1" applyBorder="1" applyAlignment="1">
      <alignment horizontal="center" vertical="center"/>
    </xf>
    <xf numFmtId="38" fontId="2" fillId="0" borderId="40" xfId="1" applyFont="1" applyBorder="1" applyAlignment="1">
      <alignment horizontal="center" vertical="center"/>
    </xf>
    <xf numFmtId="38" fontId="2" fillId="0" borderId="0" xfId="1" applyFont="1" applyBorder="1" applyAlignment="1">
      <alignment horizontal="center" vertical="center"/>
    </xf>
    <xf numFmtId="0" fontId="5" fillId="4" borderId="0" xfId="0" applyFont="1" applyFill="1" applyAlignment="1">
      <alignment horizontal="right"/>
    </xf>
    <xf numFmtId="0" fontId="5" fillId="0" borderId="0" xfId="0" applyFont="1"/>
    <xf numFmtId="38" fontId="2" fillId="0" borderId="0" xfId="1" applyFont="1"/>
    <xf numFmtId="0" fontId="6" fillId="0" borderId="43" xfId="0" applyFont="1" applyBorder="1" applyAlignment="1">
      <alignment horizontal="center" vertical="center" wrapText="1"/>
    </xf>
    <xf numFmtId="38" fontId="8" fillId="0" borderId="40" xfId="1" applyFont="1" applyBorder="1" applyAlignment="1">
      <alignment horizontal="right" vertical="center"/>
    </xf>
    <xf numFmtId="0" fontId="5" fillId="4" borderId="43" xfId="0" applyFont="1" applyFill="1" applyBorder="1" applyAlignment="1">
      <alignment horizontal="center" vertical="center" wrapText="1" shrinkToFit="1"/>
    </xf>
    <xf numFmtId="38" fontId="2" fillId="0" borderId="42" xfId="1" applyFont="1" applyBorder="1" applyAlignment="1">
      <alignment vertical="center"/>
    </xf>
    <xf numFmtId="38" fontId="2" fillId="0" borderId="44" xfId="1" applyFont="1" applyBorder="1" applyAlignment="1">
      <alignment vertical="center"/>
    </xf>
    <xf numFmtId="38" fontId="2" fillId="0" borderId="39" xfId="1" applyFont="1" applyBorder="1" applyAlignment="1">
      <alignment horizontal="right" vertical="center"/>
    </xf>
    <xf numFmtId="38" fontId="2" fillId="0" borderId="0" xfId="1" applyFont="1" applyBorder="1" applyAlignment="1">
      <alignment horizontal="right" vertical="center"/>
    </xf>
    <xf numFmtId="38" fontId="2" fillId="0" borderId="0" xfId="1" applyFont="1" applyBorder="1"/>
    <xf numFmtId="0" fontId="2" fillId="0" borderId="38" xfId="0" applyFont="1" applyBorder="1" applyAlignment="1">
      <alignment horizontal="center" vertical="center"/>
    </xf>
    <xf numFmtId="0" fontId="2" fillId="0" borderId="41" xfId="0" applyFont="1" applyBorder="1"/>
    <xf numFmtId="0" fontId="5" fillId="0" borderId="41" xfId="0" applyFont="1" applyBorder="1" applyAlignment="1">
      <alignment horizontal="right"/>
    </xf>
    <xf numFmtId="0" fontId="5" fillId="4" borderId="41" xfId="0" applyFont="1" applyFill="1" applyBorder="1" applyAlignment="1">
      <alignment horizontal="right" shrinkToFit="1"/>
    </xf>
    <xf numFmtId="0" fontId="5" fillId="0" borderId="0" xfId="0" applyFont="1" applyFill="1" applyBorder="1" applyAlignment="1">
      <alignment horizontal="right" shrinkToFit="1"/>
    </xf>
    <xf numFmtId="38" fontId="2" fillId="0" borderId="39" xfId="1" applyFont="1" applyBorder="1" applyAlignment="1">
      <alignment vertical="center"/>
    </xf>
    <xf numFmtId="38" fontId="2" fillId="0" borderId="45" xfId="1" applyFont="1" applyBorder="1" applyAlignment="1">
      <alignment vertical="center"/>
    </xf>
    <xf numFmtId="38" fontId="2" fillId="0" borderId="46" xfId="1" applyFont="1" applyBorder="1" applyAlignment="1">
      <alignment vertical="center"/>
    </xf>
    <xf numFmtId="38" fontId="2" fillId="0" borderId="45" xfId="1" applyFont="1" applyBorder="1"/>
    <xf numFmtId="38" fontId="2" fillId="0" borderId="41" xfId="1" applyFont="1" applyBorder="1"/>
    <xf numFmtId="38" fontId="2" fillId="4" borderId="41" xfId="1" applyFont="1" applyFill="1" applyBorder="1"/>
    <xf numFmtId="0" fontId="5" fillId="4" borderId="38" xfId="0" applyFont="1" applyFill="1" applyBorder="1" applyAlignment="1">
      <alignment horizontal="center" vertical="center" wrapText="1"/>
    </xf>
    <xf numFmtId="38" fontId="2" fillId="0" borderId="38" xfId="1" applyFont="1" applyBorder="1" applyAlignment="1">
      <alignment horizontal="right" vertical="center"/>
    </xf>
    <xf numFmtId="38" fontId="2" fillId="0" borderId="47" xfId="1" applyFont="1" applyBorder="1" applyAlignment="1">
      <alignment vertical="center"/>
    </xf>
    <xf numFmtId="38" fontId="2" fillId="0" borderId="40" xfId="1" applyFont="1" applyBorder="1"/>
    <xf numFmtId="0" fontId="6" fillId="5" borderId="38" xfId="0" applyFont="1" applyFill="1" applyBorder="1" applyAlignment="1">
      <alignment horizontal="center" vertical="center" wrapText="1"/>
    </xf>
    <xf numFmtId="38" fontId="2" fillId="0" borderId="40" xfId="1" applyFont="1" applyBorder="1" applyAlignment="1">
      <alignment vertical="center"/>
    </xf>
    <xf numFmtId="0" fontId="5" fillId="0" borderId="0" xfId="0" applyFont="1" applyBorder="1" applyAlignment="1">
      <alignment horizontal="center"/>
    </xf>
    <xf numFmtId="0" fontId="2" fillId="0" borderId="38" xfId="0" applyFont="1" applyBorder="1" applyAlignment="1">
      <alignment horizontal="center" vertical="center" wrapText="1"/>
    </xf>
    <xf numFmtId="3" fontId="2" fillId="0" borderId="39" xfId="1" applyNumberFormat="1" applyFont="1" applyFill="1" applyBorder="1" applyAlignment="1">
      <alignment vertical="center"/>
    </xf>
    <xf numFmtId="3" fontId="2" fillId="0" borderId="40" xfId="1" applyNumberFormat="1" applyFont="1" applyFill="1" applyBorder="1" applyAlignment="1">
      <alignment vertical="center"/>
    </xf>
    <xf numFmtId="3" fontId="2" fillId="0" borderId="39" xfId="1" applyNumberFormat="1" applyFont="1" applyFill="1" applyBorder="1" applyAlignment="1">
      <alignment horizontal="center" vertical="center"/>
    </xf>
    <xf numFmtId="3" fontId="2" fillId="0" borderId="40" xfId="1" applyNumberFormat="1" applyFont="1" applyFill="1" applyBorder="1" applyAlignment="1">
      <alignment horizontal="center" vertical="center"/>
    </xf>
    <xf numFmtId="0" fontId="2" fillId="0" borderId="41" xfId="0" applyFont="1" applyBorder="1" applyAlignment="1">
      <alignment horizontal="right"/>
    </xf>
    <xf numFmtId="0" fontId="6" fillId="6" borderId="41" xfId="0" applyFont="1" applyFill="1" applyBorder="1" applyAlignment="1">
      <alignment horizontal="right"/>
    </xf>
    <xf numFmtId="0" fontId="2" fillId="0" borderId="38" xfId="0" applyFont="1" applyFill="1" applyBorder="1" applyAlignment="1">
      <alignment horizontal="center" vertical="center" shrinkToFit="1"/>
    </xf>
    <xf numFmtId="38" fontId="2" fillId="6" borderId="41" xfId="0" applyNumberFormat="1" applyFont="1" applyFill="1" applyBorder="1"/>
    <xf numFmtId="0" fontId="2" fillId="0" borderId="0" xfId="0" applyFont="1" applyFill="1" applyBorder="1" applyAlignment="1">
      <alignment horizontal="center" vertical="center" shrinkToFit="1"/>
    </xf>
    <xf numFmtId="0" fontId="5" fillId="0" borderId="38" xfId="0" applyFont="1" applyBorder="1" applyAlignment="1">
      <alignment horizontal="center" vertical="center" wrapText="1"/>
    </xf>
    <xf numFmtId="38" fontId="2" fillId="0" borderId="38" xfId="1" applyFont="1" applyBorder="1" applyAlignment="1">
      <alignment vertical="center"/>
    </xf>
    <xf numFmtId="0" fontId="2" fillId="0" borderId="38" xfId="0" applyFont="1" applyBorder="1" applyAlignment="1">
      <alignment horizontal="center"/>
    </xf>
    <xf numFmtId="0" fontId="2" fillId="0" borderId="38" xfId="0" applyFont="1" applyBorder="1" applyAlignment="1">
      <alignment shrinkToFit="1"/>
    </xf>
    <xf numFmtId="176" fontId="2" fillId="0" borderId="38" xfId="0" applyNumberFormat="1" applyFont="1" applyBorder="1" applyAlignment="1">
      <alignment horizontal="center"/>
    </xf>
    <xf numFmtId="38" fontId="0" fillId="0" borderId="0" xfId="1" applyFont="1"/>
    <xf numFmtId="38" fontId="0" fillId="0" borderId="41" xfId="1" applyFont="1" applyBorder="1"/>
    <xf numFmtId="38" fontId="0" fillId="0" borderId="41" xfId="1" applyFont="1" applyBorder="1" applyAlignment="1">
      <alignment horizontal="center"/>
    </xf>
    <xf numFmtId="38" fontId="0" fillId="0" borderId="19" xfId="1" applyFont="1" applyBorder="1" applyAlignment="1">
      <alignment shrinkToFit="1"/>
    </xf>
    <xf numFmtId="38" fontId="0" fillId="0" borderId="19" xfId="1" applyFont="1" applyBorder="1"/>
    <xf numFmtId="179" fontId="0" fillId="4" borderId="41" xfId="3" applyNumberFormat="1" applyFont="1" applyFill="1" applyBorder="1"/>
    <xf numFmtId="38" fontId="0" fillId="4" borderId="41" xfId="1" applyFont="1" applyFill="1" applyBorder="1"/>
    <xf numFmtId="180" fontId="0" fillId="0" borderId="41" xfId="1" applyNumberFormat="1" applyFont="1" applyBorder="1"/>
    <xf numFmtId="38" fontId="0" fillId="0" borderId="19" xfId="1" applyFont="1" applyBorder="1" applyAlignment="1">
      <alignment vertical="center"/>
    </xf>
    <xf numFmtId="38" fontId="0" fillId="4" borderId="19" xfId="1" applyFont="1" applyFill="1" applyBorder="1"/>
    <xf numFmtId="179" fontId="0" fillId="0" borderId="41" xfId="3" applyNumberFormat="1" applyFont="1" applyBorder="1"/>
  </cellXfs>
  <cellStyles count="4">
    <cellStyle name="標準" xfId="0" builtinId="0"/>
    <cellStyle name="桁区切り" xfId="1" builtinId="6"/>
    <cellStyle name="ハイパーリンク" xfId="2" builtinId="8"/>
    <cellStyle name="パーセント" xfId="3" builtinId="5"/>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153670</xdr:colOff>
      <xdr:row>44</xdr:row>
      <xdr:rowOff>72390</xdr:rowOff>
    </xdr:from>
    <xdr:to xmlns:xdr="http://schemas.openxmlformats.org/drawingml/2006/spreadsheetDrawing">
      <xdr:col>15</xdr:col>
      <xdr:colOff>1270</xdr:colOff>
      <xdr:row>45</xdr:row>
      <xdr:rowOff>244475</xdr:rowOff>
    </xdr:to>
    <xdr:sp macro="" textlink="">
      <xdr:nvSpPr>
        <xdr:cNvPr id="3600" name="AutoShape 6"/>
        <xdr:cNvSpPr>
          <a:spLocks noChangeArrowheads="1"/>
        </xdr:cNvSpPr>
      </xdr:nvSpPr>
      <xdr:spPr>
        <a:xfrm>
          <a:off x="3420745" y="10015220"/>
          <a:ext cx="1238250" cy="355600"/>
        </a:xfrm>
        <a:prstGeom prst="downArrow">
          <a:avLst>
            <a:gd name="adj1" fmla="val 59231"/>
            <a:gd name="adj2" fmla="val 65083"/>
          </a:avLst>
        </a:prstGeom>
        <a:solidFill>
          <a:srgbClr val="FAC090"/>
        </a:solidFill>
        <a:ln w="9525">
          <a:solidFill>
            <a:srgbClr val="000000"/>
          </a:solidFill>
          <a:miter lim="800000"/>
          <a:headEnd/>
          <a:tailEnd/>
        </a:ln>
      </xdr:spPr>
    </xdr:sp>
    <xdr:clientData/>
  </xdr:twoCellAnchor>
  <xdr:twoCellAnchor>
    <xdr:from xmlns:xdr="http://schemas.openxmlformats.org/drawingml/2006/spreadsheetDrawing">
      <xdr:col>16</xdr:col>
      <xdr:colOff>247650</xdr:colOff>
      <xdr:row>54</xdr:row>
      <xdr:rowOff>165735</xdr:rowOff>
    </xdr:from>
    <xdr:to xmlns:xdr="http://schemas.openxmlformats.org/drawingml/2006/spreadsheetDrawing">
      <xdr:col>24</xdr:col>
      <xdr:colOff>74295</xdr:colOff>
      <xdr:row>57</xdr:row>
      <xdr:rowOff>17145</xdr:rowOff>
    </xdr:to>
    <xdr:sp macro="" textlink="">
      <xdr:nvSpPr>
        <xdr:cNvPr id="6" name="角丸四角形吹き出し 5"/>
        <xdr:cNvSpPr/>
      </xdr:nvSpPr>
      <xdr:spPr>
        <a:xfrm>
          <a:off x="5200650" y="12197080"/>
          <a:ext cx="2036445" cy="525780"/>
        </a:xfrm>
        <a:prstGeom prst="wedgeRoundRectCallout">
          <a:avLst>
            <a:gd name="adj1" fmla="val -54633"/>
            <a:gd name="adj2" fmla="val 42203"/>
            <a:gd name="adj3" fmla="val 16667"/>
          </a:avLst>
        </a:prstGeom>
        <a:solidFill>
          <a:srgbClr val="FFFFFF"/>
        </a:solidFill>
        <a:ln w="9525">
          <a:solidFill>
            <a:srgbClr val="000000"/>
          </a:solidFill>
          <a:round/>
          <a:headEnd/>
          <a:tailEnd/>
        </a:ln>
      </xdr:spPr>
      <xdr:txBody>
        <a:bodyPr vertOverflow="clip" horzOverflow="clip" wrap="square" lIns="27432" tIns="18288" rIns="0" bIns="0" rtlCol="0" anchor="t" upright="1"/>
        <a:lstStyle/>
        <a:p>
          <a:pPr algn="l" rtl="0">
            <a:lnSpc>
              <a:spcPts val="1100"/>
            </a:lnSpc>
          </a:pPr>
          <a:r>
            <a:rPr kumimoji="1" lang="ja-JP" altLang="en-US" sz="1000" b="0" i="0" u="none" strike="noStrike" baseline="0">
              <a:solidFill>
                <a:sysClr val="windowText" lastClr="000000"/>
              </a:solidFill>
              <a:latin typeface="UD デジタル 教科書体 NK-R"/>
              <a:ea typeface="UD デジタル 教科書体 NK-R"/>
            </a:rPr>
            <a:t>年間の保険税額を、実際には</a:t>
          </a:r>
          <a:r>
            <a:rPr kumimoji="1" lang="ja-JP" altLang="en-US" sz="1000" b="0" i="0" u="none" strike="noStrike" baseline="0">
              <a:solidFill>
                <a:srgbClr val="FF0000"/>
              </a:solidFill>
              <a:latin typeface="UD デジタル 教科書体 NK-R"/>
              <a:ea typeface="UD デジタル 教科書体 NK-R"/>
            </a:rPr>
            <a:t>最大８回の納期</a:t>
          </a:r>
          <a:r>
            <a:rPr kumimoji="1" lang="ja-JP" altLang="en-US" sz="1000" b="0" i="0" u="none" strike="noStrike" baseline="0">
              <a:solidFill>
                <a:sysClr val="windowText" lastClr="000000"/>
              </a:solidFill>
              <a:latin typeface="UD デジタル 教科書体 NK-R"/>
              <a:ea typeface="UD デジタル 教科書体 NK-R"/>
            </a:rPr>
            <a:t>に分けて納めていただきます。</a:t>
          </a:r>
        </a:p>
      </xdr:txBody>
    </xdr:sp>
    <xdr:clientData/>
  </xdr:twoCellAnchor>
  <xdr:twoCellAnchor>
    <xdr:from xmlns:xdr="http://schemas.openxmlformats.org/drawingml/2006/spreadsheetDrawing">
      <xdr:col>0</xdr:col>
      <xdr:colOff>47625</xdr:colOff>
      <xdr:row>50</xdr:row>
      <xdr:rowOff>91440</xdr:rowOff>
    </xdr:from>
    <xdr:to xmlns:xdr="http://schemas.openxmlformats.org/drawingml/2006/spreadsheetDrawing">
      <xdr:col>4</xdr:col>
      <xdr:colOff>1179830</xdr:colOff>
      <xdr:row>53</xdr:row>
      <xdr:rowOff>48260</xdr:rowOff>
    </xdr:to>
    <xdr:sp macro="" textlink="">
      <xdr:nvSpPr>
        <xdr:cNvPr id="13" name="角丸四角形吹き出し 12"/>
        <xdr:cNvSpPr/>
      </xdr:nvSpPr>
      <xdr:spPr>
        <a:xfrm>
          <a:off x="47625" y="11198860"/>
          <a:ext cx="1789430" cy="642620"/>
        </a:xfrm>
        <a:prstGeom prst="wedgeRoundRectCallout">
          <a:avLst>
            <a:gd name="adj1" fmla="val 53231"/>
            <a:gd name="adj2" fmla="val 69172"/>
            <a:gd name="adj3" fmla="val 16667"/>
          </a:avLst>
        </a:prstGeom>
        <a:solidFill>
          <a:srgbClr val="FFFFFF"/>
        </a:solidFill>
        <a:ln w="9525">
          <a:solidFill>
            <a:srgbClr val="000000"/>
          </a:solidFill>
          <a:round/>
          <a:headEnd/>
          <a:tailEnd/>
        </a:ln>
      </xdr:spPr>
      <xdr:txBody>
        <a:bodyPr vertOverflow="clip" horzOverflow="clip" wrap="square" lIns="27432" tIns="18288" rIns="0" bIns="0" rtlCol="0" anchor="t" upright="1"/>
        <a:lstStyle/>
        <a:p>
          <a:pPr algn="l" rtl="0">
            <a:lnSpc>
              <a:spcPts val="1100"/>
            </a:lnSpc>
          </a:pPr>
          <a:r>
            <a:rPr kumimoji="1" lang="ja-JP" altLang="en-US" sz="1000" b="0" i="0" u="none" strike="noStrike" baseline="0">
              <a:solidFill>
                <a:sysClr val="windowText" lastClr="000000"/>
              </a:solidFill>
              <a:latin typeface="UD デジタル 教科書体 NK-R"/>
              <a:ea typeface="UD デジタル 教科書体 NK-R"/>
            </a:rPr>
            <a:t>最高限度額は</a:t>
          </a:r>
          <a:r>
            <a:rPr kumimoji="1" lang="en-US" altLang="ja-JP" sz="1000" b="0" i="0" u="none" strike="noStrike" baseline="0">
              <a:solidFill>
                <a:sysClr val="windowText" lastClr="000000"/>
              </a:solidFill>
              <a:latin typeface="Century"/>
              <a:ea typeface="UD デジタル 教科書体 NK-R"/>
            </a:rPr>
            <a:t>104</a:t>
          </a:r>
          <a:r>
            <a:rPr kumimoji="1" lang="ja-JP" altLang="en-US" sz="1000" b="0" i="0" u="none" strike="noStrike" baseline="0">
              <a:solidFill>
                <a:sysClr val="windowText" lastClr="000000"/>
              </a:solidFill>
              <a:latin typeface="UD デジタル 教科書体 NK-R"/>
              <a:ea typeface="UD デジタル 教科書体 NK-R"/>
            </a:rPr>
            <a:t>万円です。</a:t>
          </a:r>
          <a:endParaRPr kumimoji="1" lang="en-US" altLang="ja-JP" sz="1000" b="0" i="0" u="none" strike="noStrike" baseline="0">
            <a:solidFill>
              <a:sysClr val="windowText" lastClr="000000"/>
            </a:solidFill>
            <a:latin typeface="UD デジタル 教科書体 NK-R"/>
            <a:ea typeface="UD デジタル 教科書体 NK-R"/>
          </a:endParaRPr>
        </a:p>
        <a:p>
          <a:pPr algn="l" rtl="0">
            <a:lnSpc>
              <a:spcPts val="1100"/>
            </a:lnSpc>
          </a:pPr>
          <a:r>
            <a:rPr kumimoji="1" lang="en-US" altLang="ja-JP" sz="1000" b="0" i="0" u="none" strike="noStrike" baseline="0">
              <a:solidFill>
                <a:sysClr val="windowText" lastClr="000000"/>
              </a:solidFill>
              <a:latin typeface="UD デジタル 教科書体 NK-R"/>
              <a:ea typeface="UD デジタル 教科書体 NK-R"/>
            </a:rPr>
            <a:t>(</a:t>
          </a:r>
          <a:r>
            <a:rPr kumimoji="1" lang="ja-JP" altLang="en-US" sz="1000" b="0" i="0" u="none" strike="noStrike" baseline="0">
              <a:solidFill>
                <a:sysClr val="windowText" lastClr="000000"/>
              </a:solidFill>
              <a:latin typeface="UD デジタル 教科書体 NK-R"/>
              <a:ea typeface="UD デジタル 教科書体 NK-R"/>
            </a:rPr>
            <a:t>医療分</a:t>
          </a:r>
          <a:r>
            <a:rPr kumimoji="1" lang="en-US" altLang="ja-JP" sz="1000" b="0" i="0" u="none" strike="noStrike" baseline="0">
              <a:solidFill>
                <a:sysClr val="windowText" lastClr="000000"/>
              </a:solidFill>
              <a:latin typeface="Century"/>
              <a:ea typeface="UD デジタル 教科書体 NK-R"/>
            </a:rPr>
            <a:t>65</a:t>
          </a:r>
          <a:r>
            <a:rPr kumimoji="1" lang="ja-JP" altLang="en-US" sz="1000" b="0" i="0" u="none" strike="noStrike" baseline="0">
              <a:solidFill>
                <a:sysClr val="windowText" lastClr="000000"/>
              </a:solidFill>
              <a:latin typeface="UD デジタル 教科書体 NK-R"/>
              <a:ea typeface="UD デジタル 教科書体 NK-R"/>
            </a:rPr>
            <a:t>万円</a:t>
          </a:r>
          <a:r>
            <a:rPr kumimoji="1" lang="ja-JP" altLang="ja-JP" sz="1100" b="0" i="0" baseline="0">
              <a:effectLst/>
              <a:latin typeface="UD デジタル 教科書体 NK-R"/>
              <a:ea typeface="UD デジタル 教科書体 NK-R"/>
              <a:cs typeface="+mn-cs"/>
            </a:rPr>
            <a:t>・後期分</a:t>
          </a:r>
          <a:r>
            <a:rPr kumimoji="1" lang="en-US" altLang="ja-JP" sz="1000" b="0" i="0" u="none" strike="noStrike" baseline="0">
              <a:solidFill>
                <a:sysClr val="windowText" lastClr="000000"/>
              </a:solidFill>
              <a:effectLst/>
              <a:latin typeface="Century"/>
              <a:ea typeface="UD デジタル 教科書体 NK-R"/>
              <a:cs typeface="+mn-cs"/>
            </a:rPr>
            <a:t>22</a:t>
          </a:r>
          <a:r>
            <a:rPr kumimoji="1" lang="ja-JP" altLang="ja-JP" sz="1100" b="0" i="0" baseline="0">
              <a:effectLst/>
              <a:latin typeface="UD デジタル 教科書体 NK-R"/>
              <a:ea typeface="UD デジタル 教科書体 NK-R"/>
              <a:cs typeface="+mn-cs"/>
            </a:rPr>
            <a:t>万円</a:t>
          </a:r>
          <a:r>
            <a:rPr kumimoji="1" lang="ja-JP" altLang="en-US" sz="1000" b="0" i="0" u="none" strike="noStrike" baseline="0">
              <a:solidFill>
                <a:sysClr val="windowText" lastClr="000000"/>
              </a:solidFill>
              <a:latin typeface="UD デジタル 教科書体 NK-R"/>
              <a:ea typeface="UD デジタル 教科書体 NK-R"/>
            </a:rPr>
            <a:t>・介護分</a:t>
          </a:r>
          <a:r>
            <a:rPr kumimoji="1" lang="en-US" altLang="ja-JP" sz="1000" b="0" i="0" u="none" strike="noStrike" baseline="0">
              <a:solidFill>
                <a:sysClr val="windowText" lastClr="000000"/>
              </a:solidFill>
              <a:latin typeface="Century"/>
              <a:ea typeface="UD デジタル 教科書体 NK-R"/>
            </a:rPr>
            <a:t>17</a:t>
          </a:r>
          <a:r>
            <a:rPr kumimoji="1" lang="ja-JP" altLang="en-US" sz="1000" b="0" i="0" u="none" strike="noStrike" baseline="0">
              <a:solidFill>
                <a:sysClr val="windowText" lastClr="000000"/>
              </a:solidFill>
              <a:latin typeface="UD デジタル 教科書体 NK-R"/>
              <a:ea typeface="UD デジタル 教科書体 NK-R"/>
            </a:rPr>
            <a:t>万円</a:t>
          </a:r>
          <a:r>
            <a:rPr kumimoji="1" lang="en-US" altLang="ja-JP" sz="1000" b="0" i="0" u="none" strike="noStrike" baseline="0">
              <a:solidFill>
                <a:sysClr val="windowText" lastClr="000000"/>
              </a:solidFill>
              <a:latin typeface="UD デジタル 教科書体 NK-R"/>
              <a:ea typeface="UD デジタル 教科書体 NK-R"/>
            </a:rPr>
            <a:t>)</a:t>
          </a:r>
          <a:endParaRPr kumimoji="1" lang="ja-JP" altLang="en-US" sz="1000" b="0" i="0" u="none" strike="noStrike" baseline="0">
            <a:solidFill>
              <a:sysClr val="windowText" lastClr="000000"/>
            </a:solidFill>
            <a:latin typeface="UD デジタル 教科書体 NK-R"/>
            <a:ea typeface="UD デジタル 教科書体 NK-R"/>
          </a:endParaRPr>
        </a:p>
      </xdr:txBody>
    </xdr:sp>
    <xdr:clientData/>
  </xdr:twoCellAnchor>
  <xdr:twoCellAnchor>
    <xdr:from xmlns:xdr="http://schemas.openxmlformats.org/drawingml/2006/spreadsheetDrawing">
      <xdr:col>7</xdr:col>
      <xdr:colOff>69850</xdr:colOff>
      <xdr:row>19</xdr:row>
      <xdr:rowOff>3810</xdr:rowOff>
    </xdr:from>
    <xdr:to xmlns:xdr="http://schemas.openxmlformats.org/drawingml/2006/spreadsheetDrawing">
      <xdr:col>24</xdr:col>
      <xdr:colOff>344170</xdr:colOff>
      <xdr:row>19</xdr:row>
      <xdr:rowOff>247650</xdr:rowOff>
    </xdr:to>
    <xdr:sp macro="" textlink="">
      <xdr:nvSpPr>
        <xdr:cNvPr id="2" name="テキスト ボックス 1"/>
        <xdr:cNvSpPr/>
      </xdr:nvSpPr>
      <xdr:spPr>
        <a:xfrm>
          <a:off x="2536825" y="4953000"/>
          <a:ext cx="4970145" cy="243840"/>
        </a:xfrm>
        <a:prstGeom prst="borderCallout1">
          <a:avLst>
            <a:gd name="adj1" fmla="val 61769"/>
            <a:gd name="adj2" fmla="val -149"/>
            <a:gd name="adj3" fmla="val 160364"/>
            <a:gd name="adj4" fmla="val -3300"/>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solidFill>
                <a:schemeClr val="tx1"/>
              </a:solidFill>
              <a:latin typeface="UD デジタル 教科書体 NK-R"/>
              <a:ea typeface="UD デジタル 教科書体 NK-R"/>
            </a:rPr>
            <a:t>成年者は令和</a:t>
          </a:r>
          <a:r>
            <a:rPr kumimoji="1" lang="en-US" altLang="ja-JP" sz="1000">
              <a:solidFill>
                <a:schemeClr val="tx1"/>
              </a:solidFill>
              <a:latin typeface="Century"/>
              <a:ea typeface="UD デジタル 教科書体 NK-R"/>
            </a:rPr>
            <a:t>6</a:t>
          </a:r>
          <a:r>
            <a:rPr kumimoji="1" lang="ja-JP" altLang="en-US" sz="1000">
              <a:solidFill>
                <a:schemeClr val="tx1"/>
              </a:solidFill>
              <a:latin typeface="UD デジタル 教科書体 NK-R"/>
              <a:ea typeface="UD デジタル 教科書体 NK-R"/>
            </a:rPr>
            <a:t>年</a:t>
          </a:r>
          <a:r>
            <a:rPr kumimoji="1" lang="en-US" altLang="ja-JP" sz="1000">
              <a:solidFill>
                <a:schemeClr val="tx1"/>
              </a:solidFill>
              <a:latin typeface="Century"/>
              <a:ea typeface="UD デジタル 教科書体 NK-R"/>
            </a:rPr>
            <a:t>1</a:t>
          </a:r>
          <a:r>
            <a:rPr kumimoji="1" lang="ja-JP" altLang="en-US" sz="1000">
              <a:solidFill>
                <a:schemeClr val="tx1"/>
              </a:solidFill>
              <a:latin typeface="UD デジタル 教科書体 NK-R"/>
              <a:ea typeface="UD デジタル 教科書体 NK-R"/>
            </a:rPr>
            <a:t>月</a:t>
          </a:r>
          <a:r>
            <a:rPr kumimoji="1" lang="en-US" altLang="ja-JP" sz="1000">
              <a:solidFill>
                <a:schemeClr val="tx1"/>
              </a:solidFill>
              <a:latin typeface="Century"/>
              <a:ea typeface="UD デジタル 教科書体 NK-R"/>
            </a:rPr>
            <a:t>1</a:t>
          </a:r>
          <a:r>
            <a:rPr kumimoji="1" lang="ja-JP" altLang="en-US" sz="1000">
              <a:solidFill>
                <a:schemeClr val="tx1"/>
              </a:solidFill>
              <a:latin typeface="UD デジタル 教科書体 NK-R"/>
              <a:ea typeface="UD デジタル 教科書体 NK-R"/>
            </a:rPr>
            <a:t>日時点の年齢 </a:t>
          </a:r>
          <a:r>
            <a:rPr kumimoji="1" lang="ja-JP" altLang="en-US" sz="1000">
              <a:solidFill>
                <a:sysClr val="windowText" lastClr="000000"/>
              </a:solidFill>
              <a:latin typeface="UD デジタル 教科書体 NK-R"/>
              <a:ea typeface="UD デジタル 教科書体 NK-R"/>
            </a:rPr>
            <a:t>、未成年者</a:t>
          </a:r>
          <a:r>
            <a:rPr kumimoji="1" lang="ja-JP" altLang="en-US" sz="1000">
              <a:solidFill>
                <a:schemeClr val="tx1"/>
              </a:solidFill>
              <a:latin typeface="UD デジタル 教科書体 NK-R"/>
              <a:ea typeface="UD デジタル 教科書体 NK-R"/>
            </a:rPr>
            <a:t>は令和</a:t>
          </a:r>
          <a:r>
            <a:rPr kumimoji="1" lang="en-US" altLang="ja-JP" sz="1000">
              <a:solidFill>
                <a:schemeClr val="tx1"/>
              </a:solidFill>
              <a:latin typeface="Century"/>
              <a:ea typeface="UD デジタル 教科書体 NK-R"/>
            </a:rPr>
            <a:t>7</a:t>
          </a:r>
          <a:r>
            <a:rPr kumimoji="1" lang="ja-JP" altLang="en-US" sz="1000">
              <a:solidFill>
                <a:schemeClr val="tx1"/>
              </a:solidFill>
              <a:latin typeface="UD デジタル 教科書体 NK-R"/>
              <a:ea typeface="UD デジタル 教科書体 NK-R"/>
            </a:rPr>
            <a:t>年</a:t>
          </a:r>
          <a:r>
            <a:rPr kumimoji="1" lang="en-US" altLang="ja-JP" sz="1000">
              <a:solidFill>
                <a:schemeClr val="tx1"/>
              </a:solidFill>
              <a:latin typeface="Century"/>
              <a:ea typeface="UD デジタル 教科書体 NK-R"/>
            </a:rPr>
            <a:t>3</a:t>
          </a:r>
          <a:r>
            <a:rPr kumimoji="1" lang="ja-JP" altLang="en-US" sz="1000">
              <a:solidFill>
                <a:schemeClr val="tx1"/>
              </a:solidFill>
              <a:latin typeface="UD デジタル 教科書体 NK-R"/>
              <a:ea typeface="UD デジタル 教科書体 NK-R"/>
            </a:rPr>
            <a:t>月</a:t>
          </a:r>
          <a:r>
            <a:rPr kumimoji="1" lang="en-US" altLang="ja-JP" sz="1000">
              <a:solidFill>
                <a:schemeClr val="tx1"/>
              </a:solidFill>
              <a:latin typeface="Century"/>
              <a:ea typeface="UD デジタル 教科書体 NK-R"/>
            </a:rPr>
            <a:t>31</a:t>
          </a:r>
          <a:r>
            <a:rPr kumimoji="1" lang="ja-JP" altLang="en-US" sz="1000">
              <a:solidFill>
                <a:schemeClr val="tx1"/>
              </a:solidFill>
              <a:latin typeface="UD デジタル 教科書体 NK-R"/>
              <a:ea typeface="UD デジタル 教科書体 NK-R"/>
            </a:rPr>
            <a:t>日時点の年齢を入力</a:t>
          </a:r>
          <a:endParaRPr kumimoji="1" lang="en-US" altLang="ja-JP" sz="1000">
            <a:solidFill>
              <a:schemeClr val="tx1"/>
            </a:solidFill>
            <a:latin typeface="UD デジタル 教科書体 NK-R"/>
            <a:ea typeface="UD デジタル 教科書体 NK-R"/>
          </a:endParaRPr>
        </a:p>
      </xdr:txBody>
    </xdr:sp>
    <xdr:clientData/>
  </xdr:twoCellAnchor>
  <xdr:twoCellAnchor editAs="absolute">
    <xdr:from xmlns:xdr="http://schemas.openxmlformats.org/drawingml/2006/spreadsheetDrawing">
      <xdr:col>25</xdr:col>
      <xdr:colOff>168275</xdr:colOff>
      <xdr:row>0</xdr:row>
      <xdr:rowOff>0</xdr:rowOff>
    </xdr:from>
    <xdr:to xmlns:xdr="http://schemas.openxmlformats.org/drawingml/2006/spreadsheetDrawing">
      <xdr:col>34</xdr:col>
      <xdr:colOff>593090</xdr:colOff>
      <xdr:row>13</xdr:row>
      <xdr:rowOff>201295</xdr:rowOff>
    </xdr:to>
    <xdr:sp macro="" textlink="">
      <xdr:nvSpPr>
        <xdr:cNvPr id="3" name="テキスト ボックス 2"/>
        <xdr:cNvSpPr txBox="1"/>
      </xdr:nvSpPr>
      <xdr:spPr>
        <a:xfrm>
          <a:off x="7693025" y="0"/>
          <a:ext cx="7644765" cy="3794125"/>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b="1">
              <a:latin typeface="UD デジタル 教科書体 NK-R"/>
              <a:ea typeface="UD デジタル 教科書体 NK-R"/>
            </a:rPr>
            <a:t>※</a:t>
          </a:r>
          <a:r>
            <a:rPr kumimoji="1" lang="ja-JP" altLang="en-US" sz="1400" b="1">
              <a:latin typeface="UD デジタル 教科書体 NK-R"/>
              <a:ea typeface="UD デジタル 教科書体 NK-R"/>
            </a:rPr>
            <a:t>簡易試算シートの注意事項</a:t>
          </a:r>
          <a:endParaRPr kumimoji="1" lang="en-US" altLang="ja-JP" sz="1400" b="1">
            <a:latin typeface="UD デジタル 教科書体 NK-R"/>
            <a:ea typeface="UD デジタル 教科書体 NK-R"/>
          </a:endParaRPr>
        </a:p>
        <a:p>
          <a:r>
            <a:rPr kumimoji="1" lang="ja-JP" altLang="en-US" sz="1100" b="0">
              <a:latin typeface="UD デジタル 教科書体 NK-R"/>
              <a:ea typeface="UD デジタル 教科書体 NK-R"/>
            </a:rPr>
            <a:t>次の場合には、正確な試算ができかねます。</a:t>
          </a:r>
          <a:endParaRPr kumimoji="1" lang="en-US" altLang="ja-JP" sz="1100" b="0">
            <a:latin typeface="UD デジタル 教科書体 NK-R"/>
            <a:ea typeface="UD デジタル 教科書体 NK-R"/>
          </a:endParaRPr>
        </a:p>
        <a:p>
          <a:r>
            <a:rPr kumimoji="1" lang="ja-JP" altLang="en-US" sz="1100" b="0">
              <a:latin typeface="UD デジタル 教科書体 NK-R"/>
              <a:ea typeface="UD デジタル 教科書体 NK-R"/>
            </a:rPr>
            <a:t>・世帯主および加入者に所得不明者（未申告者）がいる場合</a:t>
          </a:r>
          <a:endParaRPr kumimoji="1" lang="en-US" altLang="ja-JP" sz="1100" b="0">
            <a:latin typeface="UD デジタル 教科書体 NK-R"/>
            <a:ea typeface="UD デジタル 教科書体 NK-R"/>
          </a:endParaRPr>
        </a:p>
        <a:p>
          <a:r>
            <a:rPr kumimoji="1" lang="ja-JP" altLang="en-US" sz="1100" b="0">
              <a:latin typeface="UD デジタル 教科書体 NK-R"/>
              <a:ea typeface="UD デジタル 教科書体 NK-R"/>
            </a:rPr>
            <a:t>・年度途中で４０歳・６５歳・７５歳になる方がいる場合</a:t>
          </a:r>
          <a:endParaRPr kumimoji="1" lang="en-US" altLang="ja-JP" sz="1100" b="0">
            <a:latin typeface="UD デジタル 教科書体 NK-R"/>
            <a:ea typeface="UD デジタル 教科書体 NK-R"/>
          </a:endParaRPr>
        </a:p>
        <a:p>
          <a:r>
            <a:rPr kumimoji="1" lang="ja-JP" altLang="en-US" sz="1100" b="0">
              <a:latin typeface="UD デジタル 教科書体 NK-R"/>
              <a:ea typeface="UD デジタル 教科書体 NK-R"/>
            </a:rPr>
            <a:t>・分離課税所得、専従者給与・控除、純・雑損失の繰越控除のある方がいる場合</a:t>
          </a:r>
          <a:endParaRPr kumimoji="1" lang="en-US" altLang="ja-JP" sz="1100" b="0">
            <a:latin typeface="UD デジタル 教科書体 NK-R"/>
            <a:ea typeface="UD デジタル 教科書体 NK-R"/>
          </a:endParaRPr>
        </a:p>
        <a:p>
          <a:r>
            <a:rPr kumimoji="1" lang="ja-JP" altLang="en-US" sz="1100" b="0">
              <a:latin typeface="UD デジタル 教科書体 NK-R"/>
              <a:ea typeface="UD デジタル 教科書体 NK-R"/>
            </a:rPr>
            <a:t>・雇用保険受給者資格者（特定受給資格者、特定理由離職者）に対する軽減に該当する方がいる場合</a:t>
          </a:r>
          <a:endParaRPr kumimoji="1" lang="en-US" altLang="ja-JP" sz="1100" b="0">
            <a:latin typeface="UD デジタル 教科書体 NK-R"/>
            <a:ea typeface="UD デジタル 教科書体 NK-R"/>
          </a:endParaRPr>
        </a:p>
        <a:p>
          <a:r>
            <a:rPr kumimoji="1" lang="ja-JP" altLang="en-US" sz="1100" b="0">
              <a:latin typeface="UD デジタル 教科書体 NK-R"/>
              <a:ea typeface="UD デジタル 教科書体 NK-R"/>
            </a:rPr>
            <a:t>・特定同一世帯所属者がいる場合</a:t>
          </a:r>
          <a:endParaRPr kumimoji="1" lang="en-US" altLang="ja-JP" sz="1100" b="0">
            <a:latin typeface="UD デジタル 教科書体 NK-R"/>
            <a:ea typeface="UD デジタル 教科書体 NK-R"/>
          </a:endParaRPr>
        </a:p>
        <a:p>
          <a:r>
            <a:rPr kumimoji="1" lang="ja-JP" altLang="en-US" sz="1100" b="0">
              <a:latin typeface="UD デジタル 教科書体 NK-R"/>
              <a:ea typeface="UD デジタル 教科書体 NK-R"/>
            </a:rPr>
            <a:t>特定同一世帯所属者とは、国保から後期高齢者医療に移行した後も同一の世帯に属する方をいいます。</a:t>
          </a:r>
          <a:endParaRPr kumimoji="1" lang="en-US" altLang="ja-JP" sz="1100" b="0">
            <a:latin typeface="UD デジタル 教科書体 NK-R"/>
            <a:ea typeface="UD デジタル 教科書体 NK-R"/>
          </a:endParaRPr>
        </a:p>
        <a:p>
          <a:r>
            <a:rPr kumimoji="1" lang="ja-JP" altLang="en-US" sz="1100" b="0">
              <a:latin typeface="UD デジタル 教科書体 NK-R"/>
              <a:ea typeface="UD デジタル 教科書体 NK-R"/>
            </a:rPr>
            <a:t>・出産をした被保険者がいる場合</a:t>
          </a:r>
          <a:endParaRPr kumimoji="1" lang="en-US" altLang="ja-JP" sz="1100" b="0">
            <a:latin typeface="UD デジタル 教科書体 NK-R"/>
            <a:ea typeface="UD デジタル 教科書体 NK-R"/>
          </a:endParaRPr>
        </a:p>
        <a:p>
          <a:r>
            <a:rPr kumimoji="1" lang="ja-JP" altLang="en-US" sz="1100" b="0">
              <a:latin typeface="UD デジタル 教科書体 NK-R"/>
              <a:ea typeface="UD デジタル 教科書体 NK-R"/>
            </a:rPr>
            <a:t>・未成年の被保険者が</a:t>
          </a:r>
          <a:r>
            <a:rPr kumimoji="1" lang="en-US" altLang="ja-JP" sz="1100" b="0">
              <a:latin typeface="UD デジタル 教科書体 NK-R"/>
              <a:ea typeface="UD デジタル 教科書体 NK-R"/>
            </a:rPr>
            <a:t>3</a:t>
          </a:r>
          <a:r>
            <a:rPr kumimoji="1" lang="ja-JP" altLang="en-US" sz="1100" b="0">
              <a:latin typeface="UD デジタル 教科書体 NK-R"/>
              <a:ea typeface="UD デジタル 教科書体 NK-R"/>
            </a:rPr>
            <a:t>人以上いる場合</a:t>
          </a:r>
          <a:endParaRPr kumimoji="1" lang="en-US" altLang="ja-JP" sz="1100" b="0">
            <a:latin typeface="UD デジタル 教科書体 NK-R"/>
            <a:ea typeface="UD デジタル 教科書体 NK-R"/>
          </a:endParaRPr>
        </a:p>
        <a:p>
          <a:r>
            <a:rPr kumimoji="1" lang="ja-JP" altLang="en-US" sz="1100" b="0">
              <a:latin typeface="UD デジタル 教科書体 NK-R"/>
              <a:ea typeface="UD デジタル 教科書体 NK-R"/>
            </a:rPr>
            <a:t>・６５歳以上で給与所得と年金所得がある方のうち、年金所得から所得調整控除を引いた金額が１５万円未満の場合</a:t>
          </a:r>
          <a:endParaRPr kumimoji="1" lang="en-US" altLang="ja-JP" sz="1100" b="0">
            <a:latin typeface="UD デジタル 教科書体 NK-R"/>
            <a:ea typeface="UD デジタル 教科書体 NK-R"/>
          </a:endParaRPr>
        </a:p>
        <a:p>
          <a:endParaRPr kumimoji="1" lang="en-US" altLang="ja-JP" sz="1100" b="0"/>
        </a:p>
        <a:p>
          <a:endParaRPr kumimoji="1" lang="en-US" altLang="ja-JP" sz="1100" b="0"/>
        </a:p>
        <a:p>
          <a:r>
            <a:rPr kumimoji="1" lang="ja-JP" altLang="en-US" sz="1100" b="0">
              <a:latin typeface="UD デジタル 教科書体 NK-R"/>
              <a:ea typeface="UD デジタル 教科書体 NK-R"/>
            </a:rPr>
            <a:t>正確な試算をご希望の場合は、世帯主および加入者の前年における全て所得がわかるもの（源泉徴収票、確定申告書の写し等）と本人確認書類（免許証、マイナンバーカード等）を持参し、市役所２階③窓口（税務課）またはお近くのコミュニティセンターまでお越しください。</a:t>
          </a:r>
          <a:endParaRPr kumimoji="1" lang="en-US" altLang="ja-JP" sz="1100" b="0">
            <a:latin typeface="UD デジタル 教科書体 NK-R"/>
            <a:ea typeface="UD デジタル 教科書体 NK-R"/>
          </a:endParaRPr>
        </a:p>
        <a:p>
          <a:endParaRPr kumimoji="1" lang="ja-JP" altLang="en-US" sz="1100"/>
        </a:p>
      </xdr:txBody>
    </xdr:sp>
    <xdr:clientData/>
  </xdr:twoCellAnchor>
  <xdr:twoCellAnchor editAs="oneCell">
    <xdr:from xmlns:xdr="http://schemas.openxmlformats.org/drawingml/2006/spreadsheetDrawing">
      <xdr:col>4</xdr:col>
      <xdr:colOff>1170305</xdr:colOff>
      <xdr:row>55</xdr:row>
      <xdr:rowOff>56515</xdr:rowOff>
    </xdr:from>
    <xdr:to xmlns:xdr="http://schemas.openxmlformats.org/drawingml/2006/spreadsheetDrawing">
      <xdr:col>7</xdr:col>
      <xdr:colOff>31750</xdr:colOff>
      <xdr:row>59</xdr:row>
      <xdr:rowOff>173355</xdr:rowOff>
    </xdr:to>
    <xdr:pic macro="">
      <xdr:nvPicPr>
        <xdr:cNvPr id="8" name="図 7"/>
        <xdr:cNvPicPr>
          <a:picLocks noChangeAspect="1"/>
        </xdr:cNvPicPr>
      </xdr:nvPicPr>
      <xdr:blipFill>
        <a:blip xmlns:r="http://schemas.openxmlformats.org/officeDocument/2006/relationships" r:embed="rId1"/>
        <a:stretch>
          <a:fillRect/>
        </a:stretch>
      </xdr:blipFill>
      <xdr:spPr>
        <a:xfrm>
          <a:off x="1827530" y="12287885"/>
          <a:ext cx="671195" cy="1048385"/>
        </a:xfrm>
        <a:prstGeom prst="rect">
          <a:avLst/>
        </a:prstGeom>
      </xdr:spPr>
    </xdr:pic>
    <xdr:clientData/>
  </xdr:twoCellAnchor>
  <xdr:twoCellAnchor>
    <xdr:from xmlns:xdr="http://schemas.openxmlformats.org/drawingml/2006/spreadsheetDrawing">
      <xdr:col>10</xdr:col>
      <xdr:colOff>170180</xdr:colOff>
      <xdr:row>54</xdr:row>
      <xdr:rowOff>143510</xdr:rowOff>
    </xdr:from>
    <xdr:to xmlns:xdr="http://schemas.openxmlformats.org/drawingml/2006/spreadsheetDrawing">
      <xdr:col>15</xdr:col>
      <xdr:colOff>17780</xdr:colOff>
      <xdr:row>56</xdr:row>
      <xdr:rowOff>1270</xdr:rowOff>
    </xdr:to>
    <xdr:sp macro="" textlink="">
      <xdr:nvSpPr>
        <xdr:cNvPr id="11" name="AutoShape 6"/>
        <xdr:cNvSpPr>
          <a:spLocks noChangeArrowheads="1"/>
        </xdr:cNvSpPr>
      </xdr:nvSpPr>
      <xdr:spPr>
        <a:xfrm>
          <a:off x="3437255" y="12174855"/>
          <a:ext cx="1238250" cy="334010"/>
        </a:xfrm>
        <a:prstGeom prst="downArrow">
          <a:avLst>
            <a:gd name="adj1" fmla="val 59231"/>
            <a:gd name="adj2" fmla="val 65083"/>
          </a:avLst>
        </a:prstGeom>
        <a:solidFill>
          <a:srgbClr val="FAC090"/>
        </a:solidFill>
        <a:ln w="9525">
          <a:solidFill>
            <a:srgbClr val="000000"/>
          </a:solidFill>
          <a:miter lim="800000"/>
          <a:headEnd/>
          <a:tailEnd/>
        </a:ln>
      </xdr:spPr>
    </xdr:sp>
    <xdr:clientData/>
  </xdr:twoCellAnchor>
  <xdr:twoCellAnchor>
    <xdr:from xmlns:xdr="http://schemas.openxmlformats.org/drawingml/2006/spreadsheetDrawing">
      <xdr:col>0</xdr:col>
      <xdr:colOff>73025</xdr:colOff>
      <xdr:row>22</xdr:row>
      <xdr:rowOff>278130</xdr:rowOff>
    </xdr:from>
    <xdr:to xmlns:xdr="http://schemas.openxmlformats.org/drawingml/2006/spreadsheetDrawing">
      <xdr:col>2</xdr:col>
      <xdr:colOff>0</xdr:colOff>
      <xdr:row>39</xdr:row>
      <xdr:rowOff>43815</xdr:rowOff>
    </xdr:to>
    <xdr:grpSp>
      <xdr:nvGrpSpPr>
        <xdr:cNvPr id="33" name="グループ化 32"/>
        <xdr:cNvGrpSpPr/>
      </xdr:nvGrpSpPr>
      <xdr:grpSpPr>
        <a:xfrm>
          <a:off x="73025" y="5884545"/>
          <a:ext cx="174625" cy="3070860"/>
          <a:chOff x="73269" y="5546481"/>
          <a:chExt cx="175847" cy="3033346"/>
        </a:xfrm>
      </xdr:grpSpPr>
      <xdr:cxnSp macro="">
        <xdr:nvCxnSpPr>
          <xdr:cNvPr id="16" name="直線矢印コネクタ 15"/>
          <xdr:cNvCxnSpPr/>
        </xdr:nvCxnSpPr>
        <xdr:spPr>
          <a:xfrm>
            <a:off x="80596" y="8565173"/>
            <a:ext cx="168520" cy="0"/>
          </a:xfrm>
          <a:prstGeom prst="straightConnector1">
            <a:avLst/>
          </a:prstGeom>
          <a:solidFill>
            <a:srgbClr val="090000"/>
          </a:solidFill>
          <a:ln w="38100" cap="flat" cmpd="sng" algn="ctr">
            <a:solidFill>
              <a:schemeClr val="accent6">
                <a:lumMod val="75000"/>
              </a:schemeClr>
            </a:solidFill>
            <a:prstDash val="dashDot"/>
            <a:round/>
            <a:headEnd type="none" w="med" len="med"/>
            <a:tailEnd type="triangle"/>
          </a:ln>
          <a:effectLst/>
        </xdr:spPr>
      </xdr:cxnSp>
      <xdr:cxnSp macro="">
        <xdr:nvCxnSpPr>
          <xdr:cNvPr id="19" name="直線矢印コネクタ 18"/>
          <xdr:cNvCxnSpPr/>
        </xdr:nvCxnSpPr>
        <xdr:spPr>
          <a:xfrm>
            <a:off x="79129" y="6189786"/>
            <a:ext cx="168520" cy="0"/>
          </a:xfrm>
          <a:prstGeom prst="straightConnector1">
            <a:avLst/>
          </a:prstGeom>
          <a:solidFill>
            <a:srgbClr val="090000"/>
          </a:solidFill>
          <a:ln w="38100" cap="flat" cmpd="sng" algn="ctr">
            <a:solidFill>
              <a:schemeClr val="accent6">
                <a:lumMod val="75000"/>
              </a:schemeClr>
            </a:solidFill>
            <a:prstDash val="dashDot"/>
            <a:round/>
            <a:headEnd type="none" w="med" len="med"/>
            <a:tailEnd type="triangle"/>
          </a:ln>
          <a:effectLst/>
        </xdr:spPr>
      </xdr:cxnSp>
      <xdr:cxnSp macro="">
        <xdr:nvCxnSpPr>
          <xdr:cNvPr id="20" name="直線コネクタ 19"/>
          <xdr:cNvCxnSpPr/>
        </xdr:nvCxnSpPr>
        <xdr:spPr>
          <a:xfrm>
            <a:off x="73269" y="5553808"/>
            <a:ext cx="146539" cy="1"/>
          </a:xfrm>
          <a:prstGeom prst="straightConnector1">
            <a:avLst/>
          </a:prstGeom>
          <a:solidFill>
            <a:srgbClr val="090000"/>
          </a:solidFill>
          <a:ln w="38100" cap="flat" cmpd="sng" algn="ctr">
            <a:solidFill>
              <a:schemeClr val="accent6">
                <a:lumMod val="75000"/>
              </a:schemeClr>
            </a:solidFill>
            <a:prstDash val="solid"/>
            <a:round/>
            <a:headEnd type="none" w="med" len="med"/>
            <a:tailEnd type="none" w="med" len="med"/>
          </a:ln>
          <a:effectLst/>
        </xdr:spPr>
      </xdr:cxnSp>
      <xdr:cxnSp macro="">
        <xdr:nvCxnSpPr>
          <xdr:cNvPr id="26" name="直線コネクタ 25"/>
          <xdr:cNvCxnSpPr/>
        </xdr:nvCxnSpPr>
        <xdr:spPr>
          <a:xfrm flipH="1">
            <a:off x="80594" y="5546481"/>
            <a:ext cx="7329" cy="3033346"/>
          </a:xfrm>
          <a:prstGeom prst="straightConnector1">
            <a:avLst/>
          </a:prstGeom>
          <a:solidFill>
            <a:srgbClr val="090000"/>
          </a:solidFill>
          <a:ln w="38100" cap="flat" cmpd="sng" algn="ctr">
            <a:solidFill>
              <a:schemeClr val="accent6">
                <a:lumMod val="75000"/>
              </a:schemeClr>
            </a:solidFill>
            <a:prstDash val="solid"/>
            <a:round/>
            <a:headEnd type="none" w="med" len="med"/>
            <a:tailEnd type="none" w="med" len="me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rgbClr val="FFFFFF"/>
        </a:solidFill>
        <a:ln w="9525">
          <a:solidFill>
            <a:srgbClr val="000000"/>
          </a:solidFill>
          <a:round/>
          <a:headEnd/>
          <a:tailEnd/>
        </a:ln>
      </a:spPr>
      <a:bodyPr vertOverflow="clip" horzOverflow="overflow" wrap="square" lIns="27432" tIns="18288" rIns="0" bIns="0" anchor="t" upright="1"/>
      <a:lstStyle>
        <a:defPPr algn="l" rtl="0">
          <a:lnSpc>
            <a:spcPts val="1100"/>
          </a:lnSpc>
          <a:defRPr sz="900" b="0" i="0" u="sng" strike="noStrike" baseline="0">
            <a:solidFill>
              <a:srgbClr val="C00000"/>
            </a:solidFill>
            <a:latin typeface="ＭＳ Ｐゴシック"/>
            <a:ea typeface="ＭＳ Ｐゴシック"/>
          </a:defRPr>
        </a:defPPr>
      </a:lstStyle>
    </a:spDef>
    <a:lnDef>
      <a:spPr>
        <a:xfrm>
          <a:off x="0" y="0"/>
          <a:ext cx="0" cy="0"/>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horzOverflow="overflow" wrap="square" lIns="18288" tIns="0" rIns="0" bIns="0" upright="1"/>
      <a:lstStyle/>
    </a:lnDef>
    <a:txDef>
      <a:spPr>
        <a:xfrm>
          <a:off x="0" y="0"/>
          <a:ext cx="0" cy="0"/>
        </a:xfrm>
        <a:custGeom>
          <a:avLst/>
          <a:gdLst/>
          <a:ahLst/>
          <a:cxnLst/>
          <a:rect l="l" t="t" r="r" b="b"/>
          <a:pathLst/>
        </a:custGeom>
        <a:solidFill>
          <a:srgbClr val="FFFF00"/>
        </a:solidFill>
        <a:ln w="9525" cmpd="sng">
          <a:solidFill>
            <a:schemeClr val="lt1">
              <a:shade val="50000"/>
            </a:schemeClr>
          </a:solidFill>
        </a:ln>
      </a:spPr>
      <a:bodyPr vertOverflow="clip" horzOverflow="clip" wrap="square" rtlCol="0" anchor="t"/>
      <a:lstStyle>
        <a:defPPr>
          <a:defRPr kumimoji="1" sz="1400" b="1">
            <a:latin typeface="UD デジタル 教科書体 NK-R"/>
            <a:ea typeface="UD デジタル 教科書体 NK-R"/>
          </a:defRPr>
        </a:defPPr>
      </a:lstStyle>
      <a:style>
        <a:lnRef idx="0">
          <a:srgbClr val="000000"/>
        </a:lnRef>
        <a:fillRef idx="0">
          <a:srgbClr val="000000"/>
        </a:fillRef>
        <a:effectRef idx="0">
          <a:srgbClr val="000000"/>
        </a:effectRef>
        <a:fontRef idx="minor">
          <a:schemeClr val="dk1"/>
        </a:fontRef>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X66"/>
  <sheetViews>
    <sheetView showGridLines="0" tabSelected="1" view="pageBreakPreview" topLeftCell="A19" zoomScale="85" zoomScaleSheetLayoutView="85" workbookViewId="0">
      <selection activeCell="S25" sqref="S25:V26"/>
    </sheetView>
  </sheetViews>
  <sheetFormatPr defaultColWidth="2.75" defaultRowHeight="15"/>
  <cols>
    <col min="1" max="1" width="2.625" style="1" customWidth="1"/>
    <col min="2" max="2" width="0.625" style="1" customWidth="1"/>
    <col min="3" max="3" width="2.625" style="1" customWidth="1"/>
    <col min="4" max="4" width="2.75" style="1"/>
    <col min="5" max="5" width="16.5" style="1" customWidth="1"/>
    <col min="6" max="6" width="4.125" style="1" customWidth="1"/>
    <col min="7" max="7" width="3.125" style="1" customWidth="1"/>
    <col min="8" max="8" width="2.75" style="1"/>
    <col min="9" max="12" width="3.875" style="1" customWidth="1"/>
    <col min="13" max="13" width="2.75" style="1"/>
    <col min="14" max="17" width="3.875" style="1" customWidth="1"/>
    <col min="18" max="18" width="2.75" style="1"/>
    <col min="19" max="22" width="3.875" style="1" customWidth="1"/>
    <col min="23" max="23" width="2.75" style="1"/>
    <col min="24" max="24" width="4.125" style="1" customWidth="1"/>
    <col min="25" max="25" width="4.75" style="1" customWidth="1"/>
    <col min="26" max="26" width="3.5" style="1" customWidth="1"/>
    <col min="27" max="27" width="2.875" style="1" customWidth="1"/>
    <col min="28" max="45" width="12.625" style="1" customWidth="1"/>
    <col min="46" max="47" width="2.75" style="1"/>
    <col min="48" max="48" width="9.625" style="1" customWidth="1"/>
    <col min="49" max="49" width="14.5" style="1" customWidth="1"/>
    <col min="50" max="50" width="10.5" style="1" customWidth="1"/>
    <col min="51" max="53" width="2.75" style="1"/>
    <col min="54" max="54" width="13" style="1" bestFit="1" customWidth="1"/>
    <col min="55" max="16384" width="2.75" style="1"/>
  </cols>
  <sheetData>
    <row r="1" spans="1:29" ht="34.5" customHeight="1">
      <c r="A1" s="2" t="s">
        <v>103</v>
      </c>
      <c r="B1" s="2"/>
      <c r="C1" s="2"/>
      <c r="D1" s="2"/>
      <c r="E1" s="2"/>
      <c r="F1" s="2"/>
      <c r="G1" s="2"/>
      <c r="H1" s="2"/>
      <c r="I1" s="2"/>
      <c r="J1" s="2"/>
      <c r="K1" s="2"/>
      <c r="L1" s="2"/>
      <c r="M1" s="2"/>
      <c r="N1" s="2"/>
      <c r="O1" s="2"/>
      <c r="P1" s="2"/>
      <c r="Q1" s="2"/>
      <c r="R1" s="2"/>
      <c r="S1" s="2"/>
      <c r="T1" s="2"/>
      <c r="U1" s="2"/>
      <c r="V1" s="2"/>
      <c r="W1" s="2"/>
      <c r="X1" s="2"/>
      <c r="Y1" s="2"/>
      <c r="Z1" s="3"/>
      <c r="AA1" s="3"/>
    </row>
    <row r="2" spans="1:29">
      <c r="A2" s="3"/>
      <c r="B2" s="3"/>
      <c r="C2" s="6" t="s">
        <v>105</v>
      </c>
      <c r="D2" s="3" t="s">
        <v>115</v>
      </c>
      <c r="E2" s="3"/>
      <c r="F2" s="3"/>
      <c r="G2" s="3"/>
      <c r="H2" s="3"/>
      <c r="I2" s="3"/>
      <c r="J2" s="3"/>
      <c r="K2" s="3"/>
      <c r="L2" s="3"/>
      <c r="M2" s="3"/>
      <c r="N2" s="3"/>
      <c r="O2" s="3"/>
      <c r="P2" s="3"/>
      <c r="Q2" s="3"/>
      <c r="R2" s="3"/>
      <c r="S2" s="3"/>
      <c r="T2" s="3"/>
      <c r="U2" s="3"/>
      <c r="V2" s="3"/>
      <c r="W2" s="3"/>
      <c r="X2" s="3"/>
      <c r="Y2" s="3"/>
      <c r="Z2" s="3"/>
      <c r="AA2" s="3"/>
    </row>
    <row r="3" spans="1:29">
      <c r="A3" s="3"/>
      <c r="B3" s="3"/>
      <c r="C3" s="6" t="s">
        <v>105</v>
      </c>
      <c r="D3" s="3" t="s">
        <v>79</v>
      </c>
      <c r="E3" s="3"/>
      <c r="F3" s="3"/>
      <c r="G3" s="3"/>
      <c r="H3" s="3"/>
      <c r="I3" s="3"/>
      <c r="J3" s="3"/>
      <c r="K3" s="3"/>
      <c r="L3" s="3"/>
      <c r="M3" s="3"/>
      <c r="N3" s="3"/>
      <c r="O3" s="3"/>
      <c r="P3" s="3"/>
      <c r="Q3" s="3"/>
      <c r="R3" s="3"/>
      <c r="S3" s="3"/>
      <c r="T3" s="3"/>
      <c r="U3" s="3"/>
      <c r="V3" s="3"/>
      <c r="W3" s="3"/>
      <c r="X3" s="3"/>
      <c r="Y3" s="3"/>
      <c r="Z3" s="3"/>
      <c r="AA3" s="3"/>
    </row>
    <row r="4" spans="1:29">
      <c r="A4" s="3"/>
      <c r="B4" s="3"/>
      <c r="C4" s="6"/>
      <c r="D4" s="20" t="s">
        <v>72</v>
      </c>
      <c r="E4" s="3"/>
      <c r="F4" s="3"/>
      <c r="G4" s="3"/>
      <c r="H4" s="3"/>
      <c r="I4" s="3"/>
      <c r="J4" s="3"/>
      <c r="K4" s="3"/>
      <c r="L4" s="3"/>
      <c r="M4" s="3"/>
      <c r="N4" s="3"/>
      <c r="O4" s="3"/>
      <c r="P4" s="3"/>
      <c r="Q4" s="3"/>
      <c r="R4" s="3"/>
      <c r="S4" s="3"/>
      <c r="T4" s="3"/>
      <c r="U4" s="3"/>
      <c r="V4" s="3"/>
      <c r="W4" s="3"/>
      <c r="X4" s="3"/>
      <c r="Y4" s="3"/>
      <c r="Z4" s="3"/>
      <c r="AA4" s="3"/>
    </row>
    <row r="5" spans="1:29">
      <c r="A5" s="3"/>
      <c r="B5" s="3"/>
      <c r="C5" s="6" t="s">
        <v>105</v>
      </c>
      <c r="D5" s="20" t="s">
        <v>113</v>
      </c>
      <c r="E5" s="3"/>
      <c r="F5" s="3"/>
      <c r="G5" s="3"/>
      <c r="H5" s="3"/>
      <c r="I5" s="3"/>
      <c r="J5" s="3"/>
      <c r="K5" s="3"/>
      <c r="L5" s="3"/>
      <c r="M5" s="3"/>
      <c r="N5" s="3"/>
      <c r="O5" s="3"/>
      <c r="P5" s="3"/>
      <c r="Q5" s="3"/>
      <c r="R5" s="3"/>
      <c r="S5" s="3"/>
      <c r="T5" s="3"/>
      <c r="U5" s="3"/>
      <c r="V5" s="3"/>
      <c r="W5" s="3"/>
      <c r="X5" s="3"/>
      <c r="Y5" s="3"/>
      <c r="Z5" s="3"/>
      <c r="AA5" s="3"/>
    </row>
    <row r="6" spans="1:29">
      <c r="A6" s="3"/>
      <c r="B6" s="3"/>
      <c r="C6" s="6"/>
      <c r="D6" s="20" t="s">
        <v>33</v>
      </c>
      <c r="E6" s="3"/>
      <c r="F6" s="3"/>
      <c r="G6" s="3"/>
      <c r="H6" s="3"/>
      <c r="I6" s="3"/>
      <c r="J6" s="3"/>
      <c r="K6" s="3"/>
      <c r="L6" s="3"/>
      <c r="M6" s="3"/>
      <c r="N6" s="3"/>
      <c r="O6" s="3"/>
      <c r="P6" s="3"/>
      <c r="Q6" s="3"/>
      <c r="R6" s="3"/>
      <c r="S6" s="3"/>
      <c r="T6" s="3"/>
      <c r="U6" s="3"/>
      <c r="V6" s="3"/>
      <c r="W6" s="3"/>
      <c r="X6" s="3"/>
      <c r="Y6" s="3"/>
      <c r="Z6" s="3"/>
      <c r="AA6" s="3"/>
    </row>
    <row r="7" spans="1:29">
      <c r="A7" s="3"/>
      <c r="B7" s="3"/>
      <c r="C7" s="6" t="s">
        <v>105</v>
      </c>
      <c r="D7" s="3" t="s">
        <v>73</v>
      </c>
      <c r="E7" s="3"/>
      <c r="F7" s="3"/>
      <c r="G7" s="3"/>
      <c r="H7" s="3"/>
      <c r="I7" s="3"/>
      <c r="J7" s="3"/>
      <c r="K7" s="3"/>
      <c r="L7" s="3"/>
      <c r="M7" s="3"/>
      <c r="N7" s="3"/>
      <c r="O7" s="3"/>
      <c r="P7" s="3"/>
      <c r="Q7" s="3"/>
      <c r="R7" s="3"/>
      <c r="S7" s="3"/>
      <c r="T7" s="3"/>
      <c r="U7" s="3"/>
      <c r="V7" s="3"/>
      <c r="W7" s="3"/>
      <c r="X7" s="3"/>
      <c r="Y7" s="3"/>
      <c r="Z7" s="3"/>
      <c r="AA7" s="3"/>
    </row>
    <row r="8" spans="1:29" ht="46.5" customHeight="1">
      <c r="A8" s="4" t="s">
        <v>114</v>
      </c>
      <c r="B8" s="5"/>
      <c r="C8" s="5"/>
      <c r="D8" s="5"/>
      <c r="E8" s="5"/>
      <c r="F8" s="5"/>
      <c r="G8" s="5"/>
      <c r="H8" s="5"/>
      <c r="I8" s="5"/>
      <c r="J8" s="5"/>
      <c r="K8" s="5"/>
      <c r="L8" s="5"/>
      <c r="M8" s="5"/>
      <c r="N8" s="5"/>
      <c r="O8" s="5"/>
      <c r="P8" s="5"/>
      <c r="Q8" s="5"/>
      <c r="R8" s="5"/>
      <c r="S8" s="5"/>
      <c r="T8" s="5"/>
      <c r="U8" s="5"/>
      <c r="V8" s="5"/>
      <c r="W8" s="5"/>
      <c r="X8" s="5"/>
      <c r="Y8" s="5"/>
      <c r="Z8" s="3"/>
      <c r="AA8" s="3"/>
    </row>
    <row r="9" spans="1:29" ht="31.5" customHeight="1">
      <c r="A9" s="3"/>
      <c r="B9" s="3"/>
      <c r="C9" s="7">
        <v>1</v>
      </c>
      <c r="D9" s="21" t="s">
        <v>99</v>
      </c>
      <c r="E9" s="21"/>
      <c r="F9" s="21"/>
      <c r="G9" s="21"/>
      <c r="H9" s="21"/>
      <c r="I9" s="21"/>
      <c r="J9" s="21"/>
      <c r="K9" s="21"/>
      <c r="L9" s="21"/>
      <c r="M9" s="21"/>
      <c r="N9" s="21"/>
      <c r="O9" s="21"/>
      <c r="P9" s="21"/>
      <c r="Q9" s="21"/>
      <c r="R9" s="21"/>
      <c r="S9" s="21"/>
      <c r="T9" s="21"/>
      <c r="U9" s="21"/>
      <c r="V9" s="21"/>
      <c r="W9" s="21"/>
      <c r="X9" s="21"/>
      <c r="Y9" s="3"/>
      <c r="Z9" s="3"/>
      <c r="AA9" s="3"/>
    </row>
    <row r="10" spans="1:29" ht="20.100000000000001" customHeight="1">
      <c r="A10" s="3"/>
      <c r="B10" s="3"/>
      <c r="C10" s="7">
        <v>2</v>
      </c>
      <c r="D10" s="22" t="s">
        <v>106</v>
      </c>
      <c r="E10" s="3"/>
      <c r="F10" s="3"/>
      <c r="G10" s="3"/>
      <c r="H10" s="3"/>
      <c r="I10" s="3"/>
      <c r="J10" s="3"/>
      <c r="K10" s="3"/>
      <c r="L10" s="3"/>
      <c r="M10" s="3"/>
      <c r="N10" s="3"/>
      <c r="O10" s="3"/>
      <c r="P10" s="3"/>
      <c r="Q10" s="3"/>
      <c r="R10" s="3"/>
      <c r="S10" s="3"/>
      <c r="T10" s="3"/>
      <c r="U10" s="3"/>
      <c r="V10" s="3"/>
      <c r="W10" s="3"/>
      <c r="X10" s="3"/>
      <c r="Y10" s="3"/>
      <c r="Z10" s="3"/>
      <c r="AA10" s="3"/>
    </row>
    <row r="11" spans="1:29" ht="20.100000000000001" customHeight="1">
      <c r="A11" s="3"/>
      <c r="B11" s="3"/>
      <c r="C11" s="7">
        <v>3</v>
      </c>
      <c r="D11" s="23" t="s">
        <v>112</v>
      </c>
      <c r="E11" s="3"/>
      <c r="F11" s="3"/>
      <c r="G11" s="3"/>
      <c r="H11" s="3"/>
      <c r="I11" s="3"/>
      <c r="J11" s="3"/>
      <c r="K11" s="3"/>
      <c r="L11" s="3"/>
      <c r="M11" s="3"/>
      <c r="N11" s="3"/>
      <c r="O11" s="3"/>
      <c r="P11" s="3"/>
      <c r="Q11" s="3"/>
      <c r="R11" s="3"/>
      <c r="S11" s="3"/>
      <c r="T11" s="3"/>
      <c r="U11" s="3"/>
      <c r="V11" s="3"/>
      <c r="W11" s="3"/>
      <c r="X11" s="3"/>
      <c r="Y11" s="3"/>
      <c r="Z11" s="3"/>
      <c r="AA11" s="3"/>
    </row>
    <row r="12" spans="1:29" ht="20.100000000000001" customHeight="1">
      <c r="A12" s="3"/>
      <c r="B12" s="3"/>
      <c r="C12" s="1"/>
      <c r="D12" s="1" t="s">
        <v>66</v>
      </c>
      <c r="E12" s="1"/>
      <c r="F12" s="1"/>
      <c r="G12" s="1"/>
      <c r="H12" s="1"/>
      <c r="I12" s="1"/>
      <c r="J12" s="1"/>
      <c r="K12" s="1"/>
      <c r="L12" s="1"/>
      <c r="M12" s="1"/>
      <c r="N12" s="1"/>
      <c r="O12" s="1"/>
      <c r="P12" s="1"/>
      <c r="Q12" s="1"/>
      <c r="R12" s="1"/>
      <c r="S12" s="1"/>
      <c r="T12" s="1"/>
      <c r="U12" s="1"/>
      <c r="V12" s="1"/>
      <c r="W12" s="37"/>
      <c r="X12" s="37"/>
      <c r="Y12" s="37"/>
      <c r="Z12" s="37"/>
      <c r="AA12" s="37"/>
    </row>
    <row r="13" spans="1:29" ht="20.100000000000001" customHeight="1">
      <c r="A13" s="3"/>
      <c r="B13" s="3"/>
      <c r="C13" s="1">
        <v>4</v>
      </c>
      <c r="D13" s="1" t="s">
        <v>111</v>
      </c>
      <c r="E13" s="1"/>
      <c r="F13" s="1"/>
      <c r="G13" s="1"/>
      <c r="H13" s="1"/>
      <c r="I13" s="1"/>
      <c r="J13" s="1"/>
      <c r="K13" s="1"/>
      <c r="L13" s="1"/>
      <c r="M13" s="1"/>
      <c r="N13" s="1"/>
      <c r="O13" s="1"/>
      <c r="P13" s="1"/>
      <c r="Q13" s="1"/>
      <c r="R13" s="1"/>
      <c r="S13" s="1"/>
      <c r="T13" s="1"/>
      <c r="U13" s="1"/>
      <c r="V13" s="37"/>
      <c r="W13" s="37"/>
      <c r="X13" s="37"/>
      <c r="Y13" s="37"/>
      <c r="Z13" s="37"/>
      <c r="AA13" s="37"/>
      <c r="AB13" s="172"/>
      <c r="AC13" s="1"/>
    </row>
    <row r="14" spans="1:29" ht="19.5" customHeight="1">
      <c r="A14" s="3"/>
      <c r="B14" s="3"/>
      <c r="C14" s="1"/>
      <c r="D14" s="24" t="s">
        <v>116</v>
      </c>
      <c r="E14" s="1"/>
      <c r="F14" s="1"/>
      <c r="G14" s="1"/>
      <c r="H14" s="1"/>
      <c r="I14" s="1"/>
      <c r="J14" s="1"/>
      <c r="K14" s="1"/>
      <c r="L14" s="37"/>
      <c r="M14" s="37"/>
      <c r="N14" s="37"/>
      <c r="O14" s="37"/>
      <c r="P14" s="37"/>
      <c r="Q14" s="37"/>
      <c r="R14" s="37"/>
      <c r="S14" s="37"/>
      <c r="T14" s="37"/>
      <c r="U14" s="37"/>
      <c r="V14" s="37"/>
      <c r="W14" s="37"/>
      <c r="X14" s="37"/>
      <c r="Y14" s="37"/>
      <c r="Z14" s="37"/>
      <c r="AA14" s="37"/>
      <c r="AB14" s="1"/>
      <c r="AC14" s="1"/>
    </row>
    <row r="15" spans="1:29" ht="20.100000000000001" customHeight="1">
      <c r="A15" s="3"/>
      <c r="B15" s="3"/>
      <c r="C15" s="7">
        <v>5</v>
      </c>
      <c r="D15" s="1" t="s">
        <v>107</v>
      </c>
      <c r="E15" s="37"/>
      <c r="F15" s="37"/>
      <c r="G15" s="37"/>
      <c r="H15" s="37"/>
      <c r="I15" s="37"/>
      <c r="J15" s="37"/>
      <c r="K15" s="37"/>
      <c r="L15" s="37"/>
      <c r="M15" s="37"/>
      <c r="N15" s="37"/>
      <c r="O15" s="37"/>
      <c r="P15" s="37"/>
      <c r="Q15" s="37"/>
      <c r="R15" s="37"/>
      <c r="S15" s="37"/>
      <c r="T15" s="37"/>
      <c r="U15" s="37"/>
      <c r="V15" s="37"/>
      <c r="W15" s="3"/>
      <c r="X15" s="3"/>
      <c r="Y15" s="3"/>
      <c r="Z15" s="3"/>
      <c r="AA15" s="3"/>
      <c r="AB15" s="1"/>
      <c r="AC15" s="1"/>
    </row>
    <row r="16" spans="1:29" ht="20.100000000000001" customHeight="1">
      <c r="A16" s="3"/>
      <c r="B16" s="3"/>
      <c r="C16" s="7">
        <v>6</v>
      </c>
      <c r="D16" s="1" t="s">
        <v>108</v>
      </c>
      <c r="E16" s="37"/>
      <c r="F16" s="37"/>
      <c r="G16" s="37"/>
      <c r="H16" s="37"/>
      <c r="I16" s="37"/>
      <c r="J16" s="37"/>
      <c r="K16" s="37"/>
      <c r="L16" s="37"/>
      <c r="M16" s="37"/>
      <c r="N16" s="37"/>
      <c r="O16" s="37"/>
      <c r="P16" s="37"/>
      <c r="Q16" s="37"/>
      <c r="R16" s="37"/>
      <c r="S16" s="37"/>
      <c r="T16" s="37"/>
      <c r="U16" s="37"/>
      <c r="V16" s="3"/>
      <c r="W16" s="3"/>
      <c r="X16" s="3"/>
      <c r="Y16" s="3"/>
      <c r="Z16" s="3"/>
      <c r="AA16" s="3"/>
      <c r="AB16" s="1"/>
      <c r="AC16" s="1"/>
    </row>
    <row r="17" spans="1:50" ht="16.5" customHeight="1">
      <c r="A17" s="3"/>
      <c r="B17" s="3"/>
      <c r="C17" s="7"/>
      <c r="D17" s="1" t="s">
        <v>109</v>
      </c>
      <c r="E17" s="37"/>
      <c r="F17" s="37"/>
      <c r="G17" s="37"/>
      <c r="H17" s="37"/>
      <c r="I17" s="37"/>
      <c r="J17" s="37"/>
      <c r="K17" s="37"/>
      <c r="L17" s="3"/>
      <c r="M17" s="3"/>
      <c r="N17" s="3"/>
      <c r="O17" s="3"/>
      <c r="P17" s="3"/>
      <c r="Q17" s="3"/>
      <c r="R17" s="3"/>
      <c r="S17" s="3"/>
      <c r="T17" s="3"/>
      <c r="U17" s="3"/>
      <c r="V17" s="3"/>
      <c r="W17" s="3"/>
      <c r="X17" s="3"/>
      <c r="Y17" s="3"/>
      <c r="Z17" s="3"/>
      <c r="AA17" s="3"/>
    </row>
    <row r="18" spans="1:50" ht="20.100000000000001" customHeight="1">
      <c r="A18" s="3"/>
      <c r="B18" s="3"/>
      <c r="C18" s="7">
        <v>7</v>
      </c>
      <c r="D18" s="25" t="s">
        <v>110</v>
      </c>
      <c r="E18" s="3"/>
      <c r="F18" s="3"/>
      <c r="G18" s="3"/>
      <c r="H18" s="3"/>
      <c r="I18" s="3"/>
      <c r="J18" s="3"/>
      <c r="K18" s="3"/>
      <c r="L18" s="3"/>
      <c r="M18" s="3"/>
      <c r="N18" s="3"/>
      <c r="O18" s="3"/>
      <c r="P18" s="3"/>
      <c r="Q18" s="3"/>
      <c r="R18" s="3"/>
      <c r="S18" s="3"/>
      <c r="T18" s="3"/>
      <c r="U18" s="3"/>
      <c r="V18" s="162"/>
      <c r="W18" s="162"/>
      <c r="X18" s="162"/>
      <c r="Y18" s="162"/>
      <c r="Z18" s="162"/>
      <c r="AA18" s="162"/>
    </row>
    <row r="19" spans="1:50" ht="10.5" customHeight="1">
      <c r="A19" s="3"/>
      <c r="B19" s="3"/>
      <c r="C19" s="8"/>
      <c r="D19" s="20"/>
      <c r="E19" s="38"/>
      <c r="F19" s="50"/>
      <c r="G19" s="1"/>
      <c r="H19" s="50"/>
      <c r="I19" s="50"/>
      <c r="J19" s="50"/>
      <c r="K19" s="50"/>
      <c r="L19" s="50"/>
      <c r="M19" s="50"/>
      <c r="N19" s="50"/>
      <c r="O19" s="50"/>
      <c r="P19" s="50"/>
      <c r="Q19" s="50"/>
      <c r="R19" s="50"/>
      <c r="S19" s="50"/>
      <c r="T19" s="50"/>
      <c r="U19" s="50"/>
      <c r="V19" s="50"/>
      <c r="W19" s="50"/>
      <c r="X19" s="50"/>
      <c r="Y19" s="50"/>
      <c r="Z19" s="50"/>
      <c r="AA19" s="50"/>
    </row>
    <row r="20" spans="1:50" ht="24" customHeight="1">
      <c r="A20" s="3"/>
      <c r="B20" s="3"/>
      <c r="C20" s="9" t="s">
        <v>104</v>
      </c>
      <c r="D20" s="3"/>
      <c r="E20" s="3"/>
      <c r="F20" s="3"/>
      <c r="G20" s="3"/>
      <c r="H20" s="3"/>
      <c r="I20" s="3"/>
      <c r="J20" s="3"/>
      <c r="K20" s="3"/>
      <c r="L20" s="3"/>
      <c r="M20" s="3"/>
      <c r="N20" s="3"/>
      <c r="O20" s="3"/>
      <c r="P20" s="3"/>
      <c r="Q20" s="3"/>
      <c r="R20" s="3"/>
      <c r="S20" s="3"/>
      <c r="T20" s="3"/>
      <c r="U20" s="3"/>
      <c r="V20" s="3"/>
      <c r="W20" s="3"/>
      <c r="X20" s="3"/>
      <c r="Y20" s="3"/>
      <c r="Z20" s="3"/>
      <c r="AA20" s="3"/>
    </row>
    <row r="21" spans="1:50" ht="14.25" customHeight="1">
      <c r="A21" s="3"/>
      <c r="B21" s="3"/>
      <c r="C21" s="10" t="s">
        <v>74</v>
      </c>
      <c r="D21" s="26"/>
      <c r="E21" s="39"/>
      <c r="F21" s="51" t="s">
        <v>96</v>
      </c>
      <c r="G21" s="26"/>
      <c r="H21" s="39"/>
      <c r="I21" s="60" t="s">
        <v>44</v>
      </c>
      <c r="J21" s="69"/>
      <c r="K21" s="69"/>
      <c r="L21" s="69"/>
      <c r="M21" s="78"/>
      <c r="N21" s="60" t="s">
        <v>51</v>
      </c>
      <c r="O21" s="69"/>
      <c r="P21" s="69"/>
      <c r="Q21" s="69"/>
      <c r="R21" s="78"/>
      <c r="S21" s="10" t="s">
        <v>6</v>
      </c>
      <c r="T21" s="26"/>
      <c r="U21" s="26"/>
      <c r="V21" s="26"/>
      <c r="W21" s="39"/>
      <c r="X21" s="164"/>
      <c r="Y21" s="168"/>
      <c r="Z21" s="168"/>
      <c r="AA21" s="168"/>
    </row>
    <row r="22" spans="1:50" ht="13.5" customHeight="1">
      <c r="A22" s="3"/>
      <c r="B22" s="3"/>
      <c r="C22" s="11"/>
      <c r="D22" s="27"/>
      <c r="E22" s="40"/>
      <c r="F22" s="11"/>
      <c r="G22" s="27"/>
      <c r="H22" s="40"/>
      <c r="I22" s="82"/>
      <c r="J22" s="64"/>
      <c r="K22" s="64"/>
      <c r="L22" s="64"/>
      <c r="M22" s="126"/>
      <c r="N22" s="82"/>
      <c r="O22" s="64"/>
      <c r="P22" s="64"/>
      <c r="Q22" s="64"/>
      <c r="R22" s="126"/>
      <c r="S22" s="11"/>
      <c r="T22" s="27"/>
      <c r="U22" s="27"/>
      <c r="V22" s="27"/>
      <c r="W22" s="40"/>
      <c r="X22" s="164"/>
      <c r="Y22" s="168"/>
      <c r="Z22" s="168"/>
      <c r="AA22" s="168"/>
    </row>
    <row r="23" spans="1:50" ht="27" customHeight="1">
      <c r="A23" s="3"/>
      <c r="B23" s="3"/>
      <c r="C23" s="12" t="s">
        <v>117</v>
      </c>
      <c r="D23" s="28"/>
      <c r="E23" s="41"/>
      <c r="F23" s="52"/>
      <c r="G23" s="67"/>
      <c r="H23" s="72"/>
      <c r="I23" s="83" t="s">
        <v>18</v>
      </c>
      <c r="J23" s="101"/>
      <c r="K23" s="101"/>
      <c r="L23" s="101"/>
      <c r="M23" s="127"/>
      <c r="N23" s="83" t="s">
        <v>18</v>
      </c>
      <c r="O23" s="101"/>
      <c r="P23" s="101"/>
      <c r="Q23" s="101"/>
      <c r="R23" s="127"/>
      <c r="S23" s="83" t="s">
        <v>71</v>
      </c>
      <c r="T23" s="101"/>
      <c r="U23" s="101"/>
      <c r="V23" s="101"/>
      <c r="W23" s="127"/>
      <c r="X23" s="165"/>
      <c r="Y23" s="169"/>
      <c r="Z23" s="169"/>
      <c r="AA23" s="169"/>
      <c r="AC23" s="1" t="s">
        <v>20</v>
      </c>
      <c r="AD23" s="185" t="s">
        <v>77</v>
      </c>
      <c r="AQ23" s="1" t="s">
        <v>23</v>
      </c>
      <c r="AV23" s="1" t="s">
        <v>93</v>
      </c>
    </row>
    <row r="24" spans="1:50" ht="27" customHeight="1">
      <c r="A24" s="3"/>
      <c r="B24" s="3"/>
      <c r="C24" s="13"/>
      <c r="D24" s="29"/>
      <c r="E24" s="42"/>
      <c r="F24" s="53"/>
      <c r="G24" s="68"/>
      <c r="H24" s="73"/>
      <c r="I24" s="84"/>
      <c r="J24" s="102"/>
      <c r="K24" s="102"/>
      <c r="L24" s="102"/>
      <c r="M24" s="128"/>
      <c r="N24" s="84"/>
      <c r="O24" s="102"/>
      <c r="P24" s="102"/>
      <c r="Q24" s="102"/>
      <c r="R24" s="128"/>
      <c r="S24" s="84"/>
      <c r="T24" s="102"/>
      <c r="U24" s="102"/>
      <c r="V24" s="102"/>
      <c r="W24" s="128"/>
      <c r="X24" s="165"/>
      <c r="Y24" s="169"/>
      <c r="Z24" s="169"/>
      <c r="AA24" s="169"/>
      <c r="AC24" s="176"/>
      <c r="AD24" s="186" t="s">
        <v>78</v>
      </c>
      <c r="AE24" s="195" t="s">
        <v>80</v>
      </c>
      <c r="AF24" s="197" t="s">
        <v>81</v>
      </c>
      <c r="AG24" s="203" t="s">
        <v>82</v>
      </c>
      <c r="AH24" s="197" t="s">
        <v>83</v>
      </c>
      <c r="AI24" s="214" t="s">
        <v>54</v>
      </c>
      <c r="AJ24" s="186" t="s">
        <v>85</v>
      </c>
      <c r="AK24" s="218" t="s">
        <v>84</v>
      </c>
      <c r="AL24" s="221" t="s">
        <v>76</v>
      </c>
      <c r="AM24" s="228" t="s">
        <v>27</v>
      </c>
      <c r="AN24" s="228" t="s">
        <v>75</v>
      </c>
      <c r="AO24" s="230"/>
      <c r="AQ24" s="176"/>
      <c r="AR24" s="228" t="s">
        <v>27</v>
      </c>
      <c r="AS24" s="231" t="s">
        <v>40</v>
      </c>
      <c r="AV24" s="176"/>
      <c r="AW24" s="234" t="s">
        <v>53</v>
      </c>
      <c r="AX24" s="234" t="s">
        <v>94</v>
      </c>
    </row>
    <row r="25" spans="1:50" ht="13.5" customHeight="1">
      <c r="A25" s="3"/>
      <c r="B25" s="3"/>
      <c r="C25" s="10" t="s">
        <v>62</v>
      </c>
      <c r="D25" s="26"/>
      <c r="E25" s="39"/>
      <c r="F25" s="54"/>
      <c r="G25" s="54"/>
      <c r="H25" s="74" t="s">
        <v>15</v>
      </c>
      <c r="I25" s="85"/>
      <c r="J25" s="103"/>
      <c r="K25" s="103"/>
      <c r="L25" s="116"/>
      <c r="M25" s="129" t="s">
        <v>0</v>
      </c>
      <c r="N25" s="139"/>
      <c r="O25" s="147"/>
      <c r="P25" s="147"/>
      <c r="Q25" s="147"/>
      <c r="R25" s="129" t="s">
        <v>0</v>
      </c>
      <c r="S25" s="139"/>
      <c r="T25" s="147"/>
      <c r="U25" s="147"/>
      <c r="V25" s="147"/>
      <c r="W25" s="129" t="s">
        <v>0</v>
      </c>
      <c r="X25" s="166"/>
      <c r="Y25" s="170"/>
      <c r="Z25" s="171"/>
      <c r="AA25" s="168"/>
      <c r="AB25" s="173"/>
      <c r="AC25" s="177" t="s">
        <v>17</v>
      </c>
      <c r="AD25" s="187">
        <f>IF(I25&lt;=550999,0,IF(I25&lt;=1618999,I25-550000,IF(I25&lt;=1619999,1069000,IF(I25&lt;=1621999,1070000,IF(I25&lt;=1623999,1072000,IF(I25&lt;=1627999,1074000,IF(I25&lt;=1799999,ROUNDDOWN(I25/4,-3)*4*0.6+100000,(IF(I25&lt;=3599999,ROUNDDOWN(I25/4,-3)*4*0.7-80000,IF(I25&lt;=6599999,ROUNDDOWN(I25/4,-3)*4*0.8-440000,IF(I25&lt;=8499999,I25*0.9-1100000,I25-1950000)))))))))))</f>
        <v>0</v>
      </c>
      <c r="AE25" s="187">
        <f>IF(AD25&lt;=0,0,IF(AH25&lt;=0,0,(IF(AD25&lt;=100000,AD25,100000))))</f>
        <v>0</v>
      </c>
      <c r="AF25" s="198">
        <f>AD25-AD26</f>
        <v>0</v>
      </c>
      <c r="AG25" s="187">
        <f>IF(N25&lt;=600000,0,IF(N25&lt;=1299999,N25-600000,IF(N25&lt;=4099999,N25*0.75-275000,IF(N25&lt;=7699999,N25*0.85-685000,IF(N25&lt;=9999999,N25*0.95-1455000,IF(N25&gt;=10000000,N25-1955000))))))</f>
        <v>0</v>
      </c>
      <c r="AH25" s="208">
        <f>IF(F25&lt;=64,AG25,AG26)</f>
        <v>0</v>
      </c>
      <c r="AI25" s="215">
        <f>S25</f>
        <v>0</v>
      </c>
      <c r="AJ25" s="208">
        <f>AF25+AH25+AI25</f>
        <v>0</v>
      </c>
      <c r="AK25" s="208">
        <f>IF(AF25+AH25+AI25&gt;0,AJ25,0)</f>
        <v>0</v>
      </c>
      <c r="AL25" s="222">
        <f>IF(AJ25&lt;=24000000,430000,IF(AJ25&lt;=24500000,290000,IF(AJ25&lt;=25000000,150000,0)))</f>
        <v>430000</v>
      </c>
      <c r="AM25" s="200" t="str">
        <f>IF((AJ25-AL25)&lt;0,"",(AJ25-AL25))</f>
        <v/>
      </c>
      <c r="AN25" s="215">
        <f>IF(AF25&gt;0,1,IF(AH26&gt;0,1,0))</f>
        <v>0</v>
      </c>
      <c r="AO25" s="201"/>
      <c r="AQ25" s="177" t="s">
        <v>17</v>
      </c>
      <c r="AR25" s="208" t="str">
        <f>IF(AND(F25&gt;=40,F25&lt;=64),(AM25),"")</f>
        <v/>
      </c>
      <c r="AS25" s="232">
        <f>IF(F25&lt;40,0,IF(F25&lt;=64,1,IF(F25&gt;65,0,)))</f>
        <v>0</v>
      </c>
      <c r="AV25" s="233" t="s">
        <v>17</v>
      </c>
      <c r="AW25" s="233" t="str">
        <f>IF(AND(F25&gt;=0,F25&lt;=6),(AM25),"")</f>
        <v/>
      </c>
      <c r="AX25" s="235" t="str">
        <f>IF(F25="","",IF(F25&gt;=7,0,IF(AND(F25&lt;=6,F25&gt;=0),1,0)))</f>
        <v/>
      </c>
    </row>
    <row r="26" spans="1:50" ht="17.25" customHeight="1">
      <c r="A26" s="3"/>
      <c r="B26" s="3"/>
      <c r="C26" s="14" t="s">
        <v>118</v>
      </c>
      <c r="D26" s="30"/>
      <c r="E26" s="43"/>
      <c r="F26" s="55"/>
      <c r="G26" s="55"/>
      <c r="H26" s="75"/>
      <c r="I26" s="86"/>
      <c r="J26" s="104"/>
      <c r="K26" s="104"/>
      <c r="L26" s="117"/>
      <c r="M26" s="130"/>
      <c r="N26" s="140"/>
      <c r="O26" s="140"/>
      <c r="P26" s="140"/>
      <c r="Q26" s="140"/>
      <c r="R26" s="130"/>
      <c r="S26" s="140"/>
      <c r="T26" s="140"/>
      <c r="U26" s="140"/>
      <c r="V26" s="140"/>
      <c r="W26" s="130"/>
      <c r="X26" s="167"/>
      <c r="Y26" s="170"/>
      <c r="Z26" s="171"/>
      <c r="AA26" s="168"/>
      <c r="AB26" s="173"/>
      <c r="AC26" s="178"/>
      <c r="AD26" s="188">
        <f>IF((AE25+AE26-100000)&lt;=0,0,(AE25+AE26-100000))</f>
        <v>0</v>
      </c>
      <c r="AE26" s="188">
        <f>IF(AD25&lt;=0,0,IF(AH25&lt;=0,0,(IF(AH25&lt;=100000,AH25,100000))))</f>
        <v>0</v>
      </c>
      <c r="AF26" s="199"/>
      <c r="AG26" s="188">
        <f>IF(N25&lt;=1100000,0,IF(N25&lt;=3299999,N25-1100000,IF(N25&lt;=4099999,N25*0.75-275000,IF(N25&lt;=7699999,N25*0.85-685000,IF(N25&lt;=9999999,N25*0.95-1455000,IF(N25&gt;=10000000,N25-1955000))))))</f>
        <v>0</v>
      </c>
      <c r="AH26" s="209">
        <f>IF(F25&lt;=64,AG25,IF(AG26-150000&lt;=0,0,AG26-150000))</f>
        <v>0</v>
      </c>
      <c r="AI26" s="215"/>
      <c r="AJ26" s="209">
        <f>AF25+AH26+AI25</f>
        <v>0</v>
      </c>
      <c r="AK26" s="219">
        <f>IF(AF25+AH26+AI25&gt;0,AJ26,0)</f>
        <v>0</v>
      </c>
      <c r="AL26" s="223"/>
      <c r="AM26" s="188"/>
      <c r="AN26" s="215"/>
      <c r="AO26" s="201"/>
      <c r="AQ26" s="178"/>
      <c r="AR26" s="219"/>
      <c r="AS26" s="232"/>
      <c r="AV26" s="233"/>
      <c r="AW26" s="233"/>
      <c r="AX26" s="233"/>
    </row>
    <row r="27" spans="1:50" ht="13.5" customHeight="1">
      <c r="A27" s="3"/>
      <c r="B27" s="3"/>
      <c r="C27" s="15" t="s">
        <v>60</v>
      </c>
      <c r="D27" s="31"/>
      <c r="E27" s="44"/>
      <c r="F27" s="55"/>
      <c r="G27" s="55"/>
      <c r="H27" s="75" t="s">
        <v>15</v>
      </c>
      <c r="I27" s="87"/>
      <c r="J27" s="105"/>
      <c r="K27" s="105"/>
      <c r="L27" s="118"/>
      <c r="M27" s="130" t="s">
        <v>0</v>
      </c>
      <c r="N27" s="141"/>
      <c r="O27" s="140"/>
      <c r="P27" s="140"/>
      <c r="Q27" s="140"/>
      <c r="R27" s="130" t="s">
        <v>0</v>
      </c>
      <c r="S27" s="141"/>
      <c r="T27" s="140"/>
      <c r="U27" s="140"/>
      <c r="V27" s="140"/>
      <c r="W27" s="130" t="s">
        <v>0</v>
      </c>
      <c r="X27" s="166"/>
      <c r="Y27" s="170"/>
      <c r="Z27" s="171"/>
      <c r="AA27" s="168"/>
      <c r="AB27" s="173"/>
      <c r="AC27" s="177" t="s">
        <v>2</v>
      </c>
      <c r="AD27" s="187">
        <f>IF(I27&lt;=550999,0,IF(I27&lt;=1618999,I27-550000,IF(I27&lt;=1619999,1069000,IF(I27&lt;=1621999,1070000,IF(I27&lt;=1623999,1072000,IF(I27&lt;=1627999,1074000,IF(I27&lt;=1799999,ROUNDDOWN(I27/4,-3)*4*0.6+100000,(IF(I27&lt;=3599999,ROUNDDOWN(I27/4,-3)*4*0.7-80000,IF(I27&lt;=6599999,ROUNDDOWN(I27/4,-3)*4*0.8-440000,IF(I27&lt;=8499999,I27*0.9-1100000,I27-1950000)))))))))))</f>
        <v>0</v>
      </c>
      <c r="AE27" s="187">
        <f>IF(AD27&lt;=0,0,IF(AH27&lt;=0,0,(IF(AD27&lt;=100000,AD27,100000))))</f>
        <v>0</v>
      </c>
      <c r="AF27" s="198">
        <f>AD27-AD28</f>
        <v>0</v>
      </c>
      <c r="AG27" s="187">
        <f>IF(N27&lt;=600000,0,IF(N27&lt;=1299999,N27-600000,IF(N27&lt;=4099999,N27*0.75-275000,IF(N27&lt;=7699999,N27*0.85-685000,IF(N27&lt;=9999999,N27*0.95-1455000,IF(N27&gt;=10000000,N27-1955000))))))</f>
        <v>0</v>
      </c>
      <c r="AH27" s="208">
        <f>IF(F27&lt;=64,AG27,AG28)</f>
        <v>0</v>
      </c>
      <c r="AI27" s="215">
        <f>S27</f>
        <v>0</v>
      </c>
      <c r="AJ27" s="210">
        <f>AF27+AH27+AI27</f>
        <v>0</v>
      </c>
      <c r="AK27" s="208">
        <f>IF(AF27+AH27+AI27&gt;0,AJ27,0)</f>
        <v>0</v>
      </c>
      <c r="AL27" s="222">
        <f>IF(AJ27&lt;=24000000,430000,IF(AJ27&lt;=24500000,290000,IF(AJ27&lt;=25000000,150000,0)))</f>
        <v>430000</v>
      </c>
      <c r="AM27" s="200" t="str">
        <f>IF((AJ27-AL27)&lt;0,"",(AJ27-AL27))</f>
        <v/>
      </c>
      <c r="AN27" s="215">
        <f>IF(AF27&gt;0,1,IF(AH28&gt;0,1,0))</f>
        <v>0</v>
      </c>
      <c r="AO27" s="201"/>
      <c r="AQ27" s="177" t="s">
        <v>2</v>
      </c>
      <c r="AR27" s="208" t="str">
        <f>IF(AND(F27&gt;=40,F27&lt;=64),(AM27),"")</f>
        <v/>
      </c>
      <c r="AS27" s="232">
        <f>IF(F27&lt;40,0,IF(F27&lt;=64,1,IF(F27&gt;65,0,)))</f>
        <v>0</v>
      </c>
      <c r="AV27" s="233" t="s">
        <v>2</v>
      </c>
      <c r="AW27" s="233" t="str">
        <f>IF(AND(F27&gt;=0,F27&lt;=6),(AM27),"")</f>
        <v/>
      </c>
      <c r="AX27" s="233" t="str">
        <f>IF(F27="","",IF(F27&gt;=7,0,IF(AND(F27&lt;=6,F27&gt;=0),1,0)))</f>
        <v/>
      </c>
    </row>
    <row r="28" spans="1:50" ht="13.5" customHeight="1">
      <c r="A28" s="3"/>
      <c r="B28" s="3"/>
      <c r="C28" s="16"/>
      <c r="D28" s="32"/>
      <c r="E28" s="45"/>
      <c r="F28" s="55"/>
      <c r="G28" s="55"/>
      <c r="H28" s="75"/>
      <c r="I28" s="86"/>
      <c r="J28" s="104"/>
      <c r="K28" s="104"/>
      <c r="L28" s="117"/>
      <c r="M28" s="130"/>
      <c r="N28" s="140"/>
      <c r="O28" s="140"/>
      <c r="P28" s="140"/>
      <c r="Q28" s="140"/>
      <c r="R28" s="130"/>
      <c r="S28" s="140"/>
      <c r="T28" s="140"/>
      <c r="U28" s="140"/>
      <c r="V28" s="140"/>
      <c r="W28" s="130"/>
      <c r="X28" s="167"/>
      <c r="Y28" s="170"/>
      <c r="Z28" s="171"/>
      <c r="AA28" s="168"/>
      <c r="AB28" s="173"/>
      <c r="AC28" s="178"/>
      <c r="AD28" s="188">
        <f>IF((AE27+AE28-100000)&lt;=0,0,(AE27+AE28-100000))</f>
        <v>0</v>
      </c>
      <c r="AE28" s="188">
        <f>IF(AD27&lt;=0,0,IF(AH27&lt;=0,0,(IF(AH27&lt;=100000,AH27,100000))))</f>
        <v>0</v>
      </c>
      <c r="AF28" s="199"/>
      <c r="AG28" s="188">
        <f>IF(N27&lt;=1100000,0,IF(N27&lt;=3299999,N27-1100000,IF(N27&lt;=4099999,N27*0.75-275000,IF(N27&lt;=7699999,N27*0.85-685000,IF(N27&lt;=9999999,N27*0.95-1455000,IF(N27&gt;=10000000,N27-1955000))))))</f>
        <v>0</v>
      </c>
      <c r="AH28" s="209">
        <f>IF(F27&lt;=64,AG27,IF(AG28-150000&lt;=0,0,AG28-150000))</f>
        <v>0</v>
      </c>
      <c r="AI28" s="215"/>
      <c r="AJ28" s="216">
        <f>AF27+AH28+AI27</f>
        <v>0</v>
      </c>
      <c r="AK28" s="219">
        <f>IF(AF27+AH28+AI27&gt;0,AJ28,0)</f>
        <v>0</v>
      </c>
      <c r="AL28" s="223"/>
      <c r="AM28" s="188"/>
      <c r="AN28" s="215"/>
      <c r="AO28" s="201"/>
      <c r="AQ28" s="178"/>
      <c r="AR28" s="219"/>
      <c r="AS28" s="232"/>
      <c r="AV28" s="233"/>
      <c r="AW28" s="233"/>
      <c r="AX28" s="233"/>
    </row>
    <row r="29" spans="1:50" ht="13.5" customHeight="1">
      <c r="A29" s="3"/>
      <c r="B29" s="3"/>
      <c r="C29" s="15" t="s">
        <v>61</v>
      </c>
      <c r="D29" s="31"/>
      <c r="E29" s="44"/>
      <c r="F29" s="55"/>
      <c r="G29" s="55"/>
      <c r="H29" s="76" t="s">
        <v>15</v>
      </c>
      <c r="I29" s="88"/>
      <c r="J29" s="106"/>
      <c r="K29" s="106"/>
      <c r="L29" s="119"/>
      <c r="M29" s="131" t="s">
        <v>0</v>
      </c>
      <c r="N29" s="142"/>
      <c r="O29" s="148"/>
      <c r="P29" s="148"/>
      <c r="Q29" s="148"/>
      <c r="R29" s="131" t="s">
        <v>0</v>
      </c>
      <c r="S29" s="142"/>
      <c r="T29" s="148"/>
      <c r="U29" s="148"/>
      <c r="V29" s="148"/>
      <c r="W29" s="131" t="s">
        <v>0</v>
      </c>
      <c r="X29" s="166"/>
      <c r="Y29" s="170"/>
      <c r="Z29" s="171"/>
      <c r="AA29" s="168"/>
      <c r="AB29" s="173"/>
      <c r="AC29" s="177" t="s">
        <v>11</v>
      </c>
      <c r="AD29" s="187">
        <f>IF(I29&lt;=550999,0,IF(I29&lt;=1618999,I29-550000,IF(I29&lt;=1619999,1069000,IF(I29&lt;=1621999,1070000,IF(I29&lt;=1623999,1072000,IF(I29&lt;=1627999,1074000,IF(I29&lt;=1799999,ROUNDDOWN(I29/4,-3)*4*0.6+100000,(IF(I29&lt;=3599999,ROUNDDOWN(I29/4,-3)*4*0.7-80000,IF(I29&lt;=6599999,ROUNDDOWN(I29/4,-3)*4*0.8-440000,IF(I29&lt;=8499999,I29*0.9-1100000,I29-1950000)))))))))))</f>
        <v>0</v>
      </c>
      <c r="AE29" s="187">
        <f>IF(AD29&lt;=0,0,IF(AH29&lt;=0,0,(IF(AD29&lt;=100000,AD29,100000))))</f>
        <v>0</v>
      </c>
      <c r="AF29" s="198">
        <f>AD29-AD30</f>
        <v>0</v>
      </c>
      <c r="AG29" s="187">
        <f>IF(N29&lt;=600000,0,IF(N29&lt;=1299999,N29-600000,IF(N29&lt;=4099999,N29*0.75-275000,IF(N29&lt;=7699999,N29*0.85-685000,IF(N29&lt;=9999999,N29*0.95-1455000,IF(N29&gt;=10000000,N29-1955000))))))</f>
        <v>0</v>
      </c>
      <c r="AH29" s="208">
        <f>IF(F29&lt;=64,AG29,AG30)</f>
        <v>0</v>
      </c>
      <c r="AI29" s="215">
        <f>S29</f>
        <v>0</v>
      </c>
      <c r="AJ29" s="210">
        <f>AF29+AH29+AI29</f>
        <v>0</v>
      </c>
      <c r="AK29" s="208">
        <f>IF(AF29+AH29+AI29&gt;0,AJ29,0)</f>
        <v>0</v>
      </c>
      <c r="AL29" s="222">
        <f>IF(AJ29&lt;=24000000,430000,IF(AJ29&lt;=24500000,290000,IF(AJ29&lt;=25000000,150000,0)))</f>
        <v>430000</v>
      </c>
      <c r="AM29" s="200" t="str">
        <f>IF((AJ29-AL29)&lt;0,"",(AJ29-AL29))</f>
        <v/>
      </c>
      <c r="AN29" s="215">
        <f>IF(AF29&gt;0,1,IF(AH30&gt;0,1,0))</f>
        <v>0</v>
      </c>
      <c r="AO29" s="201"/>
      <c r="AQ29" s="177" t="s">
        <v>11</v>
      </c>
      <c r="AR29" s="208" t="str">
        <f>IF(AND(F29&gt;=40,F29&lt;=64),(AM29),"")</f>
        <v/>
      </c>
      <c r="AS29" s="232">
        <f>IF(F29&lt;40,0,IF(F29&lt;=64,1,IF(F29&gt;65,0,)))</f>
        <v>0</v>
      </c>
      <c r="AV29" s="233" t="s">
        <v>11</v>
      </c>
      <c r="AW29" s="233" t="str">
        <f>IF(AND(F29&gt;=0,F29&lt;=6),(AM29),"")</f>
        <v/>
      </c>
      <c r="AX29" s="233" t="str">
        <f>IF(F29="","",IF(F29&gt;=7,0,IF(AND(F29&lt;=6,F29&gt;=0),1,0)))</f>
        <v/>
      </c>
    </row>
    <row r="30" spans="1:50" ht="13.5" customHeight="1">
      <c r="A30" s="3"/>
      <c r="B30" s="3"/>
      <c r="C30" s="16"/>
      <c r="D30" s="32"/>
      <c r="E30" s="45"/>
      <c r="F30" s="55"/>
      <c r="G30" s="55"/>
      <c r="H30" s="75"/>
      <c r="I30" s="86"/>
      <c r="J30" s="104"/>
      <c r="K30" s="104"/>
      <c r="L30" s="117"/>
      <c r="M30" s="130"/>
      <c r="N30" s="140"/>
      <c r="O30" s="140"/>
      <c r="P30" s="140"/>
      <c r="Q30" s="140"/>
      <c r="R30" s="130"/>
      <c r="S30" s="140"/>
      <c r="T30" s="140"/>
      <c r="U30" s="140"/>
      <c r="V30" s="140"/>
      <c r="W30" s="130"/>
      <c r="X30" s="167"/>
      <c r="Y30" s="170"/>
      <c r="Z30" s="171"/>
      <c r="AA30" s="168"/>
      <c r="AB30" s="173"/>
      <c r="AC30" s="178"/>
      <c r="AD30" s="188">
        <f>IF((AE29+AE30-100000)&lt;=0,0,(AE29+AE30-100000))</f>
        <v>0</v>
      </c>
      <c r="AE30" s="188">
        <f>IF(AD29&lt;=0,0,IF(AH29&lt;=0,0,(IF(AH29&lt;=100000,AH29,100000))))</f>
        <v>0</v>
      </c>
      <c r="AF30" s="199"/>
      <c r="AG30" s="188">
        <f>IF(N29&lt;=1100000,0,IF(N29&lt;=3299999,N29-1100000,IF(N29&lt;=4099999,N29*0.75-275000,IF(N29&lt;=7699999,N29*0.85-685000,IF(N29&lt;=9999999,N29*0.95-1455000,IF(N29&gt;=10000000,N29-1955000))))))</f>
        <v>0</v>
      </c>
      <c r="AH30" s="209">
        <f>IF(F29&lt;=64,AG29,IF(AG30-150000&lt;=0,0,AG30-150000))</f>
        <v>0</v>
      </c>
      <c r="AI30" s="215"/>
      <c r="AJ30" s="216">
        <f>AF29+AH30+AI29</f>
        <v>0</v>
      </c>
      <c r="AK30" s="219">
        <f>IF(AF29+AH30+AI29&gt;0,AJ30,0)</f>
        <v>0</v>
      </c>
      <c r="AL30" s="223"/>
      <c r="AM30" s="188"/>
      <c r="AN30" s="215"/>
      <c r="AO30" s="201"/>
      <c r="AQ30" s="178"/>
      <c r="AR30" s="219"/>
      <c r="AS30" s="232"/>
      <c r="AV30" s="233"/>
      <c r="AW30" s="233"/>
      <c r="AX30" s="233"/>
    </row>
    <row r="31" spans="1:50" ht="13.5" customHeight="1">
      <c r="A31" s="3"/>
      <c r="B31" s="3"/>
      <c r="C31" s="15" t="s">
        <v>56</v>
      </c>
      <c r="D31" s="31"/>
      <c r="E31" s="44"/>
      <c r="F31" s="55"/>
      <c r="G31" s="55"/>
      <c r="H31" s="75" t="s">
        <v>15</v>
      </c>
      <c r="I31" s="87"/>
      <c r="J31" s="105"/>
      <c r="K31" s="105"/>
      <c r="L31" s="118"/>
      <c r="M31" s="130" t="s">
        <v>0</v>
      </c>
      <c r="N31" s="141"/>
      <c r="O31" s="140"/>
      <c r="P31" s="140"/>
      <c r="Q31" s="140"/>
      <c r="R31" s="130" t="s">
        <v>0</v>
      </c>
      <c r="S31" s="141"/>
      <c r="T31" s="140"/>
      <c r="U31" s="140"/>
      <c r="V31" s="140"/>
      <c r="W31" s="130" t="s">
        <v>0</v>
      </c>
      <c r="X31" s="166"/>
      <c r="Y31" s="170"/>
      <c r="Z31" s="171"/>
      <c r="AA31" s="168"/>
      <c r="AB31" s="173"/>
      <c r="AC31" s="177" t="s">
        <v>21</v>
      </c>
      <c r="AD31" s="187">
        <f>IF(I31&lt;=550999,0,IF(I31&lt;=1618999,I31-550000,IF(I31&lt;=1619999,1069000,IF(I31&lt;=1621999,1070000,IF(I31&lt;=1623999,1072000,IF(I31&lt;=1627999,1074000,IF(I31&lt;=1799999,ROUNDDOWN(I31/4,-3)*4*0.6+100000,(IF(I31&lt;=3599999,ROUNDDOWN(I31/4,-3)*4*0.7-80000,IF(I31&lt;=6599999,ROUNDDOWN(I31/4,-3)*4*0.8-440000,IF(I31&lt;=8499999,I31*0.9-1100000,I31-1950000)))))))))))</f>
        <v>0</v>
      </c>
      <c r="AE31" s="187">
        <f>IF(AD31&lt;=0,0,IF(AH31&lt;=0,0,(IF(AD31&lt;=100000,AD31,100000))))</f>
        <v>0</v>
      </c>
      <c r="AF31" s="198">
        <f>AD31-AD32</f>
        <v>0</v>
      </c>
      <c r="AG31" s="187">
        <f>IF(N31&lt;=600000,0,IF(N31&lt;=1299999,N31-600000,IF(N31&lt;=4099999,N31*0.75-275000,IF(N31&lt;=7699999,N31*0.85-685000,IF(N31&lt;=9999999,N31*0.95-1455000,IF(N31&gt;=10000000,N31-1955000))))))</f>
        <v>0</v>
      </c>
      <c r="AH31" s="208">
        <f>IF(F31&lt;=64,AG31,AG32)</f>
        <v>0</v>
      </c>
      <c r="AI31" s="215">
        <f>S31</f>
        <v>0</v>
      </c>
      <c r="AJ31" s="208">
        <f>AF31+AH31+AI31</f>
        <v>0</v>
      </c>
      <c r="AK31" s="208">
        <f>IF(AF31+AH31+AI31&gt;0,AJ31,0)</f>
        <v>0</v>
      </c>
      <c r="AL31" s="222">
        <f>IF(AJ31&lt;=24000000,430000,IF(AJ31&lt;=24500000,290000,IF(AJ31&lt;=25000000,150000,0)))</f>
        <v>430000</v>
      </c>
      <c r="AM31" s="200" t="str">
        <f>IF((AJ31-AL31)&lt;0,"",(AJ31-AL31))</f>
        <v/>
      </c>
      <c r="AN31" s="215">
        <f>IF(AF31&gt;0,1,IF(AH32&gt;0,1,0))</f>
        <v>0</v>
      </c>
      <c r="AO31" s="201"/>
      <c r="AQ31" s="177" t="s">
        <v>21</v>
      </c>
      <c r="AR31" s="208" t="str">
        <f>IF(AND(F31&gt;=40,F31&lt;=64),(AM31),"")</f>
        <v/>
      </c>
      <c r="AS31" s="232">
        <f>IF(F31&lt;40,0,IF(F31&lt;=64,1,IF(F31&gt;65,0,)))</f>
        <v>0</v>
      </c>
      <c r="AV31" s="233" t="s">
        <v>21</v>
      </c>
      <c r="AW31" s="233" t="str">
        <f>IF(AND(F31&gt;=0,F31&lt;=6),(AM31),"")</f>
        <v/>
      </c>
      <c r="AX31" s="233" t="str">
        <f>IF(F31="","",IF(F31&gt;=7,0,IF(AND(F31&lt;=6,F31&gt;=0),1,0)))</f>
        <v/>
      </c>
    </row>
    <row r="32" spans="1:50" ht="13.5" customHeight="1">
      <c r="A32" s="3"/>
      <c r="B32" s="3"/>
      <c r="C32" s="16"/>
      <c r="D32" s="32"/>
      <c r="E32" s="45"/>
      <c r="F32" s="55"/>
      <c r="G32" s="55"/>
      <c r="H32" s="75"/>
      <c r="I32" s="86"/>
      <c r="J32" s="104"/>
      <c r="K32" s="104"/>
      <c r="L32" s="117"/>
      <c r="M32" s="130"/>
      <c r="N32" s="140"/>
      <c r="O32" s="140"/>
      <c r="P32" s="140"/>
      <c r="Q32" s="140"/>
      <c r="R32" s="130"/>
      <c r="S32" s="140"/>
      <c r="T32" s="140"/>
      <c r="U32" s="140"/>
      <c r="V32" s="140"/>
      <c r="W32" s="130"/>
      <c r="X32" s="167"/>
      <c r="Y32" s="170"/>
      <c r="Z32" s="171"/>
      <c r="AA32" s="168"/>
      <c r="AB32" s="173"/>
      <c r="AC32" s="178"/>
      <c r="AD32" s="188">
        <f>IF((AE31+AE32-100000)&lt;=0,0,(AE31+AE32-100000))</f>
        <v>0</v>
      </c>
      <c r="AE32" s="188">
        <f>IF(AD31&lt;=0,0,IF(AH31&lt;=0,0,(IF(AH31&lt;=100000,AH31,100000))))</f>
        <v>0</v>
      </c>
      <c r="AF32" s="199"/>
      <c r="AG32" s="188">
        <f>IF(N31&lt;=1100000,0,IF(N31&lt;=3299999,N31-1100000,IF(N31&lt;=4099999,N31*0.75-275000,IF(N31&lt;=7699999,N31*0.85-685000,IF(N31&lt;=9999999,N31*0.95-1455000,IF(N31&gt;=10000000,N31-1955000))))))</f>
        <v>0</v>
      </c>
      <c r="AH32" s="209">
        <f>IF(F31&lt;=64,AG31,IF(AG32-150000&lt;=0,0,AG32-150000))</f>
        <v>0</v>
      </c>
      <c r="AI32" s="215"/>
      <c r="AJ32" s="209">
        <f>AF31+AH32+AI31</f>
        <v>0</v>
      </c>
      <c r="AK32" s="219">
        <f>IF(AF31+AH32+AI31&gt;0,AJ32,0)</f>
        <v>0</v>
      </c>
      <c r="AL32" s="223"/>
      <c r="AM32" s="188"/>
      <c r="AN32" s="215"/>
      <c r="AO32" s="201"/>
      <c r="AQ32" s="178"/>
      <c r="AR32" s="219"/>
      <c r="AS32" s="232"/>
      <c r="AV32" s="233"/>
      <c r="AW32" s="233"/>
      <c r="AX32" s="233"/>
    </row>
    <row r="33" spans="1:50" ht="13.5" customHeight="1">
      <c r="A33" s="3"/>
      <c r="B33" s="3"/>
      <c r="C33" s="15" t="s">
        <v>34</v>
      </c>
      <c r="D33" s="31"/>
      <c r="E33" s="44"/>
      <c r="F33" s="55"/>
      <c r="G33" s="55"/>
      <c r="H33" s="75" t="s">
        <v>15</v>
      </c>
      <c r="I33" s="87"/>
      <c r="J33" s="105"/>
      <c r="K33" s="105"/>
      <c r="L33" s="118"/>
      <c r="M33" s="130" t="s">
        <v>0</v>
      </c>
      <c r="N33" s="141"/>
      <c r="O33" s="140"/>
      <c r="P33" s="140"/>
      <c r="Q33" s="140"/>
      <c r="R33" s="130" t="s">
        <v>0</v>
      </c>
      <c r="S33" s="141"/>
      <c r="T33" s="140"/>
      <c r="U33" s="140"/>
      <c r="V33" s="140"/>
      <c r="W33" s="130" t="s">
        <v>0</v>
      </c>
      <c r="X33" s="166"/>
      <c r="Y33" s="170"/>
      <c r="Z33" s="171"/>
      <c r="AA33" s="168"/>
      <c r="AB33" s="173"/>
      <c r="AC33" s="177" t="s">
        <v>24</v>
      </c>
      <c r="AD33" s="187">
        <f>IF(I33&lt;=550999,0,IF(I33&lt;=1618999,I33-550000,IF(I33&lt;=1619999,1069000,IF(I33&lt;=1621999,1070000,IF(I33&lt;=1623999,1072000,IF(I33&lt;=1627999,1074000,IF(I33&lt;=1799999,ROUNDDOWN(I33/4,-3)*4*0.6+100000,(IF(I33&lt;=3599999,ROUNDDOWN(I33/4,-3)*4*0.7-80000,IF(I33&lt;=6599999,ROUNDDOWN(I33/4,-3)*4*0.8-440000,IF(I33&lt;=8499999,I33*0.9-1100000,I33-1950000)))))))))))</f>
        <v>0</v>
      </c>
      <c r="AE33" s="187">
        <f>IF(AD33&lt;=0,0,IF(AH33&lt;=0,0,(IF(AD33&lt;=100000,AD33,100000))))</f>
        <v>0</v>
      </c>
      <c r="AF33" s="198">
        <f>AD33-AD34</f>
        <v>0</v>
      </c>
      <c r="AG33" s="187">
        <f>IF(N33&lt;=600000,0,IF(N33&lt;=1299999,N33-600000,IF(N33&lt;=4099999,N33*0.75-275000,IF(N33&lt;=7699999,N33*0.85-685000,IF(N33&lt;=9999999,N33*0.95-1455000,IF(N33&gt;=10000000,N33-1955000))))))</f>
        <v>0</v>
      </c>
      <c r="AH33" s="208">
        <f>IF(F33&lt;=64,AG33,AG34)</f>
        <v>0</v>
      </c>
      <c r="AI33" s="215">
        <f>S33</f>
        <v>0</v>
      </c>
      <c r="AJ33" s="208">
        <f>AF33+AH33+AI33</f>
        <v>0</v>
      </c>
      <c r="AK33" s="208">
        <f>IF(AF33+AH33+AI33&gt;0,AJ33,0)</f>
        <v>0</v>
      </c>
      <c r="AL33" s="222">
        <f>IF(AJ33&lt;=24000000,430000,IF(AJ33&lt;=24500000,290000,IF(AJ33&lt;=25000000,150000,0)))</f>
        <v>430000</v>
      </c>
      <c r="AM33" s="200" t="str">
        <f>IF((AJ33-AL33)&lt;0,"",(AJ33-AL33))</f>
        <v/>
      </c>
      <c r="AN33" s="215">
        <f>IF(AF33&gt;0,1,IF(AH34&gt;0,1,0))</f>
        <v>0</v>
      </c>
      <c r="AO33" s="201"/>
      <c r="AQ33" s="177" t="s">
        <v>24</v>
      </c>
      <c r="AR33" s="208" t="str">
        <f>IF(AND(F33&gt;=40,F33&lt;=64),(AM33),"")</f>
        <v/>
      </c>
      <c r="AS33" s="232">
        <f>IF(F33&lt;40,0,IF(F33&lt;=64,1,IF(F33&gt;65,0,)))</f>
        <v>0</v>
      </c>
      <c r="AV33" s="233" t="s">
        <v>24</v>
      </c>
      <c r="AW33" s="233" t="str">
        <f>IF(AND(F33&gt;=0,F33&lt;=6),(AM33),"")</f>
        <v/>
      </c>
      <c r="AX33" s="233" t="str">
        <f>IF(F33="","",IF(F33&gt;=7,0,IF(AND(F33&lt;=6,F33&gt;=0),1,0)))</f>
        <v/>
      </c>
    </row>
    <row r="34" spans="1:50" ht="13.5" customHeight="1">
      <c r="A34" s="3"/>
      <c r="B34" s="3"/>
      <c r="C34" s="16"/>
      <c r="D34" s="32"/>
      <c r="E34" s="45"/>
      <c r="F34" s="55"/>
      <c r="G34" s="55"/>
      <c r="H34" s="75"/>
      <c r="I34" s="86"/>
      <c r="J34" s="104"/>
      <c r="K34" s="104"/>
      <c r="L34" s="117"/>
      <c r="M34" s="130"/>
      <c r="N34" s="140"/>
      <c r="O34" s="140"/>
      <c r="P34" s="140"/>
      <c r="Q34" s="140"/>
      <c r="R34" s="130"/>
      <c r="S34" s="140"/>
      <c r="T34" s="140"/>
      <c r="U34" s="140"/>
      <c r="V34" s="140"/>
      <c r="W34" s="130"/>
      <c r="X34" s="167"/>
      <c r="Y34" s="170"/>
      <c r="Z34" s="171"/>
      <c r="AA34" s="168"/>
      <c r="AB34" s="173"/>
      <c r="AC34" s="178"/>
      <c r="AD34" s="188">
        <f>IF((AE33+AE34-100000)&lt;=0,0,(AE33+AE34-100000))</f>
        <v>0</v>
      </c>
      <c r="AE34" s="188">
        <f>IF(AD33&lt;=0,0,IF(AH33&lt;=0,0,(IF(AH33&lt;=100000,AH33,100000))))</f>
        <v>0</v>
      </c>
      <c r="AF34" s="199"/>
      <c r="AG34" s="188">
        <f>IF(N33&lt;=1100000,0,IF(N33&lt;=3299999,N33-1100000,IF(N33&lt;=4099999,N33*0.75-275000,IF(N33&lt;=7699999,N33*0.85-685000,IF(N33&lt;=9999999,N33*0.95-1455000,IF(N33&gt;=10000000,N33-1955000))))))</f>
        <v>0</v>
      </c>
      <c r="AH34" s="209">
        <f>IF(F33&lt;=64,AG33,IF(AG34-150000&lt;=0,0,AG34-150000))</f>
        <v>0</v>
      </c>
      <c r="AI34" s="215"/>
      <c r="AJ34" s="209">
        <f>AF33+AH34+AI33</f>
        <v>0</v>
      </c>
      <c r="AK34" s="219">
        <f>IF(AF33+AH34+AI33&gt;0,AJ34,0)</f>
        <v>0</v>
      </c>
      <c r="AL34" s="223"/>
      <c r="AM34" s="188"/>
      <c r="AN34" s="215"/>
      <c r="AO34" s="201"/>
      <c r="AQ34" s="178"/>
      <c r="AR34" s="219"/>
      <c r="AS34" s="232"/>
      <c r="AV34" s="233"/>
      <c r="AW34" s="233"/>
      <c r="AX34" s="233"/>
    </row>
    <row r="35" spans="1:50" ht="13.5" customHeight="1">
      <c r="A35" s="3"/>
      <c r="B35" s="3"/>
      <c r="C35" s="15" t="s">
        <v>49</v>
      </c>
      <c r="D35" s="31"/>
      <c r="E35" s="44"/>
      <c r="F35" s="55"/>
      <c r="G35" s="55"/>
      <c r="H35" s="75" t="s">
        <v>15</v>
      </c>
      <c r="I35" s="87"/>
      <c r="J35" s="105"/>
      <c r="K35" s="105"/>
      <c r="L35" s="118"/>
      <c r="M35" s="130" t="s">
        <v>0</v>
      </c>
      <c r="N35" s="141"/>
      <c r="O35" s="140"/>
      <c r="P35" s="140"/>
      <c r="Q35" s="140"/>
      <c r="R35" s="130" t="s">
        <v>0</v>
      </c>
      <c r="S35" s="141"/>
      <c r="T35" s="140"/>
      <c r="U35" s="140"/>
      <c r="V35" s="140"/>
      <c r="W35" s="130" t="s">
        <v>0</v>
      </c>
      <c r="X35" s="166"/>
      <c r="Y35" s="170"/>
      <c r="Z35" s="171"/>
      <c r="AA35" s="168"/>
      <c r="AB35" s="173"/>
      <c r="AC35" s="177" t="s">
        <v>26</v>
      </c>
      <c r="AD35" s="187">
        <f>IF(I35&lt;=550999,0,IF(I35&lt;=1618999,I35-550000,IF(I35&lt;=1619999,1069000,IF(I35&lt;=1621999,1070000,IF(I35&lt;=1623999,1072000,IF(I35&lt;=1627999,1074000,IF(I35&lt;=1799999,ROUNDDOWN(I35/4,-3)*4*0.6+100000,(IF(I35&lt;=3599999,ROUNDDOWN(I35/4,-3)*4*0.7-80000,IF(I35&lt;=6599999,ROUNDDOWN(I35/4,-3)*4*0.8-440000,IF(I35&lt;=8499999,I35*0.9-1100000,I35-1950000)))))))))))</f>
        <v>0</v>
      </c>
      <c r="AE35" s="187">
        <f>IF(AD35&lt;=0,0,IF(AH35&lt;=0,0,(IF(AD35&lt;=100000,AD35,100000))))</f>
        <v>0</v>
      </c>
      <c r="AF35" s="198">
        <f>AD35-AD36</f>
        <v>0</v>
      </c>
      <c r="AG35" s="187">
        <f>IF(N35&lt;=600000,0,IF(N35&lt;=1299999,N35-600000,IF(N35&lt;=4099999,N35*0.75-275000,IF(N35&lt;=7699999,N35*0.85-685000,IF(N35&lt;=9999999,N35*0.95-1455000,IF(N35&gt;=10000000,N35-1955000))))))</f>
        <v>0</v>
      </c>
      <c r="AH35" s="208">
        <f>IF(F35&lt;=64,AG35,AG36)</f>
        <v>0</v>
      </c>
      <c r="AI35" s="215">
        <f>S35</f>
        <v>0</v>
      </c>
      <c r="AJ35" s="208">
        <f>AF35+AH35+AI35</f>
        <v>0</v>
      </c>
      <c r="AK35" s="208">
        <f>IF(AF35+AH35+AI35&gt;0,AJ35,0)</f>
        <v>0</v>
      </c>
      <c r="AL35" s="222">
        <f>IF(AJ35&lt;=24000000,430000,IF(AJ35&lt;=24500000,290000,IF(AJ35&lt;=25000000,150000,0)))</f>
        <v>430000</v>
      </c>
      <c r="AM35" s="200" t="str">
        <f>IF((AJ35-AL35)&lt;0,"",(AJ35-AL35))</f>
        <v/>
      </c>
      <c r="AN35" s="215">
        <f>IF(AF35&gt;0,1,IF(AH36&gt;0,1,0))</f>
        <v>0</v>
      </c>
      <c r="AO35" s="201"/>
      <c r="AQ35" s="203" t="s">
        <v>26</v>
      </c>
      <c r="AR35" s="208" t="str">
        <f>IF(AND(F35&gt;=40,F35&lt;=64),(AM35),"")</f>
        <v/>
      </c>
      <c r="AS35" s="232">
        <f>IF(F35&lt;40,0,IF(F35&lt;=64,1,IF(F35&gt;65,0,)))</f>
        <v>0</v>
      </c>
      <c r="AV35" s="233" t="s">
        <v>26</v>
      </c>
      <c r="AW35" s="233" t="str">
        <f>IF(AND(F35&gt;=0,F35&lt;=6),(AM35),"")</f>
        <v/>
      </c>
      <c r="AX35" s="233" t="str">
        <f>IF(F35="","",IF(F35&gt;=7,0,IF(AND(F35&lt;=6,F35&gt;=0),1,0)))</f>
        <v/>
      </c>
    </row>
    <row r="36" spans="1:50" ht="13.5" customHeight="1">
      <c r="A36" s="3"/>
      <c r="B36" s="3"/>
      <c r="C36" s="16"/>
      <c r="D36" s="32"/>
      <c r="E36" s="45"/>
      <c r="F36" s="55"/>
      <c r="G36" s="55"/>
      <c r="H36" s="75"/>
      <c r="I36" s="86"/>
      <c r="J36" s="104"/>
      <c r="K36" s="104"/>
      <c r="L36" s="117"/>
      <c r="M36" s="130"/>
      <c r="N36" s="140"/>
      <c r="O36" s="140"/>
      <c r="P36" s="140"/>
      <c r="Q36" s="140"/>
      <c r="R36" s="130"/>
      <c r="S36" s="140"/>
      <c r="T36" s="140"/>
      <c r="U36" s="140"/>
      <c r="V36" s="140"/>
      <c r="W36" s="130"/>
      <c r="X36" s="167"/>
      <c r="Y36" s="170"/>
      <c r="Z36" s="171"/>
      <c r="AA36" s="168"/>
      <c r="AB36" s="174"/>
      <c r="AC36" s="178"/>
      <c r="AD36" s="188">
        <f>IF((AE35+AE36-100000)&lt;=0,0,(AE35+AE36-100000))</f>
        <v>0</v>
      </c>
      <c r="AE36" s="188">
        <f>IF(AD35&lt;=0,0,IF(AH35&lt;=0,0,(IF(AH35&lt;=100000,AH35,100000))))</f>
        <v>0</v>
      </c>
      <c r="AF36" s="199"/>
      <c r="AG36" s="188">
        <f>IF(N35&lt;=1100000,0,IF(N35&lt;=3299999,N35-1100000,IF(N35&lt;=4099999,N35*0.75-275000,IF(N35&lt;=7699999,N35*0.85-685000,IF(N35&lt;=9999999,N35*0.95-1455000,IF(N35&gt;=10000000,N35-1955000))))))</f>
        <v>0</v>
      </c>
      <c r="AH36" s="209">
        <f>IF(F35&lt;=64,AG35,IF(AG36-150000&lt;=0,0,AG36-150000))</f>
        <v>0</v>
      </c>
      <c r="AI36" s="215"/>
      <c r="AJ36" s="209">
        <f>AF35+AH36+AI35</f>
        <v>0</v>
      </c>
      <c r="AK36" s="219">
        <f>IF(AF35+AH36+AI35&gt;0,AJ36,0)</f>
        <v>0</v>
      </c>
      <c r="AL36" s="223"/>
      <c r="AM36" s="188"/>
      <c r="AN36" s="215"/>
      <c r="AO36" s="201"/>
      <c r="AQ36" s="203"/>
      <c r="AR36" s="219"/>
      <c r="AS36" s="232"/>
      <c r="AV36" s="233"/>
      <c r="AW36" s="233"/>
      <c r="AX36" s="233"/>
    </row>
    <row r="37" spans="1:50" ht="13.5" customHeight="1">
      <c r="A37" s="3"/>
      <c r="B37" s="3"/>
      <c r="C37" s="17" t="s">
        <v>31</v>
      </c>
      <c r="D37" s="33"/>
      <c r="E37" s="46"/>
      <c r="F37" s="56"/>
      <c r="G37" s="56"/>
      <c r="H37" s="75" t="s">
        <v>15</v>
      </c>
      <c r="I37" s="87"/>
      <c r="J37" s="105"/>
      <c r="K37" s="105"/>
      <c r="L37" s="118"/>
      <c r="M37" s="130" t="s">
        <v>0</v>
      </c>
      <c r="N37" s="141"/>
      <c r="O37" s="140"/>
      <c r="P37" s="140"/>
      <c r="Q37" s="140"/>
      <c r="R37" s="130" t="s">
        <v>0</v>
      </c>
      <c r="S37" s="141"/>
      <c r="T37" s="140"/>
      <c r="U37" s="140"/>
      <c r="V37" s="140"/>
      <c r="W37" s="130" t="s">
        <v>0</v>
      </c>
      <c r="X37" s="166"/>
      <c r="Y37" s="170"/>
      <c r="Z37" s="171"/>
      <c r="AA37" s="168"/>
      <c r="AB37" s="173"/>
      <c r="AC37" s="177" t="s">
        <v>45</v>
      </c>
      <c r="AD37" s="187">
        <f>IF(I37&lt;=550999,0,IF(I37&lt;=1618999,I37-550000,IF(I37&lt;=1619999,1069000,IF(I37&lt;=1621999,1070000,IF(I37&lt;=1623999,1072000,IF(I37&lt;=1627999,1074000,IF(I37&lt;=1799999,ROUNDDOWN(I37/4,-3)*4*0.6+100000,(IF(I37&lt;=3599999,ROUNDDOWN(I37/4,-3)*4*0.7-80000,IF(I37&lt;=6599999,ROUNDDOWN(I37/4,-3)*4*0.8-440000,IF(I37&lt;=8499999,I37*0.9-1100000,I37-1950000)))))))))))</f>
        <v>0</v>
      </c>
      <c r="AE37" s="187">
        <f>IF(AD37&lt;=0,0,IF(AH37&lt;=0,0,(IF(AD37&lt;=100000,AD37,100000))))</f>
        <v>0</v>
      </c>
      <c r="AF37" s="198">
        <f>AD37-AD38</f>
        <v>0</v>
      </c>
      <c r="AG37" s="187">
        <f>IF(N37&lt;=600000,0,IF(N37&lt;=1299999,N37-600000,IF(N37&lt;=4099999,N37*0.75-275000,IF(N37&lt;=7699999,N37*0.85-685000,IF(N37&lt;=9999999,N37*0.95-1455000,IF(N37&gt;=10000000,N37-1955000))))))</f>
        <v>0</v>
      </c>
      <c r="AH37" s="208">
        <f>IF(F37&lt;=64,AG37,AG38)</f>
        <v>0</v>
      </c>
      <c r="AI37" s="215">
        <f>S37</f>
        <v>0</v>
      </c>
      <c r="AJ37" s="208">
        <f>AF37+AH37+AI37</f>
        <v>0</v>
      </c>
      <c r="AK37" s="208">
        <f>IF(AF37+AH37+AI37&gt;0,AJ37,0)</f>
        <v>0</v>
      </c>
      <c r="AL37" s="222">
        <f>IF(AJ37&lt;=24000000,430000,IF(AJ37&lt;=24500000,290000,IF(AJ37&lt;=25000000,150000,0)))</f>
        <v>430000</v>
      </c>
      <c r="AM37" s="200" t="str">
        <f>IF((AJ37-AL37)&lt;0,"",(AJ37-AL37))</f>
        <v/>
      </c>
      <c r="AN37" s="215">
        <f>IF(AF37&gt;0,1,IF(AH38&gt;0,1,0))</f>
        <v>0</v>
      </c>
      <c r="AO37" s="201"/>
      <c r="AQ37" s="203" t="s">
        <v>45</v>
      </c>
      <c r="AR37" s="208" t="str">
        <f>IF(AND(F37&gt;=40,F37&lt;=64),(AM37),"")</f>
        <v/>
      </c>
      <c r="AS37" s="232">
        <f>IF(F37&lt;40,0,IF(F37&lt;=64,1,IF(F37&gt;65,0,)))</f>
        <v>0</v>
      </c>
      <c r="AV37" s="233" t="s">
        <v>45</v>
      </c>
      <c r="AW37" s="233" t="str">
        <f>IF(AND(F37&gt;=0,F37&lt;=6),(AM37),"")</f>
        <v/>
      </c>
      <c r="AX37" s="233" t="str">
        <f>IF(F37="","",IF(F37&gt;=7,0,IF(AND(F37&lt;=6,F37&gt;=0),1,0)))</f>
        <v/>
      </c>
    </row>
    <row r="38" spans="1:50" ht="13.5" customHeight="1">
      <c r="A38" s="3"/>
      <c r="B38" s="3"/>
      <c r="C38" s="18"/>
      <c r="D38" s="34"/>
      <c r="E38" s="47"/>
      <c r="F38" s="57"/>
      <c r="G38" s="57"/>
      <c r="H38" s="77"/>
      <c r="I38" s="89"/>
      <c r="J38" s="107"/>
      <c r="K38" s="107"/>
      <c r="L38" s="120"/>
      <c r="M38" s="132"/>
      <c r="N38" s="143"/>
      <c r="O38" s="143"/>
      <c r="P38" s="143"/>
      <c r="Q38" s="143"/>
      <c r="R38" s="132"/>
      <c r="S38" s="143"/>
      <c r="T38" s="143"/>
      <c r="U38" s="143"/>
      <c r="V38" s="143"/>
      <c r="W38" s="132"/>
      <c r="X38" s="167"/>
      <c r="Y38" s="170"/>
      <c r="Z38" s="171"/>
      <c r="AA38" s="168"/>
      <c r="AB38" s="174"/>
      <c r="AC38" s="178"/>
      <c r="AD38" s="188">
        <f>IF((AE37+AE38-100000)&lt;=0,0,(AE37+AE38-100000))</f>
        <v>0</v>
      </c>
      <c r="AE38" s="196">
        <f>IF(AD37&lt;=0,0,IF(AH37&lt;=0,0,(IF(AH37&lt;=100000,AH37,100000))))</f>
        <v>0</v>
      </c>
      <c r="AF38" s="199"/>
      <c r="AG38" s="188">
        <f>IF(N37&lt;=1100000,0,IF(N37&lt;=3299999,N37-1100000,IF(N37&lt;=4099999,N37*0.75-275000,IF(N37&lt;=7699999,N37*0.85-685000,IF(N37&lt;=9999999,N37*0.95-1455000,IF(N37&gt;=10000000,N37-1955000))))))</f>
        <v>0</v>
      </c>
      <c r="AH38" s="209">
        <f>IF(F37&lt;=64,AG37,IF(AG38-150000&lt;=0,0,AG38-150000))</f>
        <v>0</v>
      </c>
      <c r="AI38" s="215"/>
      <c r="AJ38" s="209">
        <f>AF37+AH38+AI37</f>
        <v>0</v>
      </c>
      <c r="AK38" s="219">
        <f>IF(AF37+AH38+AI37&gt;0,AJ38,0)</f>
        <v>0</v>
      </c>
      <c r="AL38" s="223"/>
      <c r="AM38" s="188"/>
      <c r="AN38" s="215"/>
      <c r="AO38" s="201"/>
      <c r="AQ38" s="203"/>
      <c r="AR38" s="219"/>
      <c r="AS38" s="232"/>
      <c r="AV38" s="233"/>
      <c r="AW38" s="233"/>
      <c r="AX38" s="233"/>
    </row>
    <row r="39" spans="1:50" ht="13.5" customHeight="1">
      <c r="A39" s="3"/>
      <c r="B39" s="3"/>
      <c r="C39" s="10" t="s">
        <v>119</v>
      </c>
      <c r="D39" s="35"/>
      <c r="E39" s="48"/>
      <c r="F39" s="58"/>
      <c r="G39" s="58"/>
      <c r="H39" s="76" t="s">
        <v>15</v>
      </c>
      <c r="I39" s="90"/>
      <c r="J39" s="108"/>
      <c r="K39" s="108"/>
      <c r="L39" s="121"/>
      <c r="M39" s="131" t="s">
        <v>0</v>
      </c>
      <c r="N39" s="144"/>
      <c r="O39" s="149"/>
      <c r="P39" s="149"/>
      <c r="Q39" s="149"/>
      <c r="R39" s="131" t="s">
        <v>0</v>
      </c>
      <c r="S39" s="144"/>
      <c r="T39" s="149"/>
      <c r="U39" s="149"/>
      <c r="V39" s="149"/>
      <c r="W39" s="131" t="s">
        <v>0</v>
      </c>
      <c r="X39" s="166"/>
      <c r="Y39" s="170"/>
      <c r="Z39" s="171"/>
      <c r="AA39" s="168"/>
      <c r="AB39" s="173"/>
      <c r="AC39" s="177" t="s">
        <v>37</v>
      </c>
      <c r="AD39" s="189"/>
      <c r="AE39" s="189"/>
      <c r="AF39" s="200">
        <f>SUM(AF25:AF38)</f>
        <v>0</v>
      </c>
      <c r="AG39" s="189"/>
      <c r="AH39" s="210">
        <f>AH25+AH27+AH29+AH31+AH33+AH35+AH37</f>
        <v>0</v>
      </c>
      <c r="AI39" s="200">
        <f>SUM(AI25:AI38)</f>
        <v>0</v>
      </c>
      <c r="AJ39" s="210">
        <f>AJ25+AJ27+AJ29+AJ31+AJ33+AJ35+AJ37</f>
        <v>0</v>
      </c>
      <c r="AK39" s="210">
        <f>AK25+AK27+AK29+AK31+AK33+AK35+AK37</f>
        <v>0</v>
      </c>
      <c r="AL39" s="224"/>
      <c r="AM39" s="200">
        <f>SUM(AM25:AM38)</f>
        <v>0</v>
      </c>
      <c r="AN39" s="215"/>
      <c r="AO39" s="201"/>
      <c r="AQ39" s="203" t="s">
        <v>37</v>
      </c>
      <c r="AR39" s="215">
        <f>SUM(AR25:AR38)</f>
        <v>0</v>
      </c>
      <c r="AS39" s="232">
        <f>SUM(AS25:AS38)</f>
        <v>0</v>
      </c>
      <c r="AV39" s="233" t="s">
        <v>95</v>
      </c>
      <c r="AW39" s="176">
        <f>SUM(AW25:AW38)</f>
        <v>0</v>
      </c>
      <c r="AX39" s="176">
        <f>SUM(AX25:AX38)</f>
        <v>0</v>
      </c>
    </row>
    <row r="40" spans="1:50" ht="17.25" customHeight="1">
      <c r="A40" s="3"/>
      <c r="B40" s="3"/>
      <c r="C40" s="19" t="s">
        <v>67</v>
      </c>
      <c r="D40" s="36"/>
      <c r="E40" s="49"/>
      <c r="F40" s="58"/>
      <c r="G40" s="58"/>
      <c r="H40" s="77"/>
      <c r="I40" s="90"/>
      <c r="J40" s="108"/>
      <c r="K40" s="108"/>
      <c r="L40" s="121"/>
      <c r="M40" s="133"/>
      <c r="N40" s="145"/>
      <c r="O40" s="145"/>
      <c r="P40" s="145"/>
      <c r="Q40" s="145"/>
      <c r="R40" s="133"/>
      <c r="S40" s="160"/>
      <c r="T40" s="160"/>
      <c r="U40" s="160"/>
      <c r="V40" s="160"/>
      <c r="W40" s="132"/>
      <c r="X40" s="167"/>
      <c r="Y40" s="170"/>
      <c r="Z40" s="171"/>
      <c r="AA40" s="168"/>
      <c r="AB40" s="173"/>
      <c r="AC40" s="178"/>
      <c r="AD40" s="190"/>
      <c r="AE40" s="190"/>
      <c r="AF40" s="188"/>
      <c r="AG40" s="190"/>
      <c r="AH40" s="188">
        <f>AH26+AH28+AH30+AH32+AH34+AH36+AH38</f>
        <v>0</v>
      </c>
      <c r="AI40" s="188"/>
      <c r="AJ40" s="188">
        <f>AJ26+AJ28+AJ30+AJ32+AJ34+AJ36+AJ38</f>
        <v>0</v>
      </c>
      <c r="AK40" s="188">
        <f>AK26+AK28+AK30+AK32+AK34+AK36+AK38</f>
        <v>0</v>
      </c>
      <c r="AL40" s="225"/>
      <c r="AM40" s="188"/>
      <c r="AN40" s="215"/>
      <c r="AO40" s="201"/>
    </row>
    <row r="41" spans="1:50" ht="16.5" customHeight="1">
      <c r="A41" s="3"/>
      <c r="B41" s="3"/>
      <c r="C41" s="3"/>
      <c r="D41" s="3"/>
      <c r="E41" s="3"/>
      <c r="F41" s="3"/>
      <c r="G41" s="3"/>
      <c r="H41" s="3"/>
      <c r="I41" s="91" t="s">
        <v>25</v>
      </c>
      <c r="J41" s="109"/>
      <c r="K41" s="109"/>
      <c r="L41" s="109"/>
      <c r="M41" s="109"/>
      <c r="N41" s="109"/>
      <c r="O41" s="150"/>
      <c r="P41" s="153">
        <f>COUNT(F25:G38)</f>
        <v>0</v>
      </c>
      <c r="Q41" s="153"/>
      <c r="R41" s="158" t="s">
        <v>28</v>
      </c>
      <c r="S41" s="3"/>
      <c r="T41" s="3"/>
      <c r="U41" s="3"/>
      <c r="V41" s="3"/>
      <c r="W41" s="3"/>
      <c r="X41" s="3"/>
      <c r="Y41" s="3"/>
      <c r="Z41" s="3"/>
      <c r="AA41" s="3"/>
      <c r="AB41" s="173"/>
      <c r="AC41" s="177" t="s">
        <v>64</v>
      </c>
      <c r="AD41" s="187">
        <f>IF(I39&lt;=550999,0,IF(I39&lt;=1618999,I39-550000,IF(I39&lt;=1619999,1069000,IF(I39&lt;=1621999,1070000,IF(I39&lt;=1623999,1072000,IF(I39&lt;=1627999,1074000,IF(I39&lt;=1799999,ROUNDDOWN(I39/4,-3)*4*0.6+100000,(IF(I39&lt;=3599999,ROUNDDOWN(I39/4,-3)*4*0.7-80000,IF(I39&lt;=6599999,ROUNDDOWN(I39/4,-3)*4*0.8-440000,IF(I39&lt;=8499999,I39*0.9-1100000,I39-1950000)))))))))))</f>
        <v>0</v>
      </c>
      <c r="AE41" s="187">
        <f>IF(AD41&lt;=0,0,IF(AH41&lt;=0,0,(IF(AD41&lt;=100000,AD41,100000))))</f>
        <v>0</v>
      </c>
      <c r="AF41" s="198">
        <f>AD41-AD42</f>
        <v>0</v>
      </c>
      <c r="AG41" s="187">
        <f>IF(N39&lt;=600000,0,IF(N39&lt;=1299999,N39-600000,IF(N39&lt;=4099999,N39*0.75-275000,IF(N39&lt;=7699999,N39*0.85-685000,IF(N39&lt;=9999999,N39*0.95-1455000,IF(N39&gt;=10000000,N39-1955000))))))</f>
        <v>0</v>
      </c>
      <c r="AH41" s="208">
        <f>IF(F39&lt;=64,AG41,AG42)</f>
        <v>0</v>
      </c>
      <c r="AI41" s="215">
        <f>S39</f>
        <v>0</v>
      </c>
      <c r="AJ41" s="208"/>
      <c r="AK41" s="189"/>
      <c r="AN41" s="215">
        <f>IF(AF41&gt;0,1,IF(AH42&gt;0,1,0))</f>
        <v>0</v>
      </c>
      <c r="AO41" s="201"/>
    </row>
    <row r="42" spans="1:50" ht="16.5" customHeight="1">
      <c r="A42" s="3"/>
      <c r="B42" s="3"/>
      <c r="C42" s="3"/>
      <c r="D42" s="3"/>
      <c r="E42" s="3"/>
      <c r="F42" s="3"/>
      <c r="G42" s="3"/>
      <c r="H42" s="3"/>
      <c r="I42" s="91" t="s">
        <v>32</v>
      </c>
      <c r="J42" s="109"/>
      <c r="K42" s="109"/>
      <c r="L42" s="109"/>
      <c r="M42" s="109"/>
      <c r="N42" s="109"/>
      <c r="O42" s="150"/>
      <c r="P42" s="153">
        <f>AS39</f>
        <v>0</v>
      </c>
      <c r="Q42" s="153"/>
      <c r="R42" s="158" t="s">
        <v>28</v>
      </c>
      <c r="S42" s="6" t="s">
        <v>52</v>
      </c>
      <c r="T42" s="3"/>
      <c r="U42" s="3"/>
      <c r="V42" s="3"/>
      <c r="W42" s="3"/>
      <c r="X42" s="3"/>
      <c r="Y42" s="3"/>
      <c r="Z42" s="3"/>
      <c r="AA42" s="3"/>
      <c r="AB42" s="173"/>
      <c r="AC42" s="178"/>
      <c r="AD42" s="188">
        <f>IF((AE41+AE42-100000)&lt;=0,0,(AE41+AE42-100000))</f>
        <v>0</v>
      </c>
      <c r="AE42" s="188">
        <f>IF(AD41&lt;=0,0,IF(AH41&lt;=0,0,(IF(AH41&lt;=100000,AH41,100000))))</f>
        <v>0</v>
      </c>
      <c r="AF42" s="199"/>
      <c r="AG42" s="188">
        <f>IF(N39&lt;=1100000,0,IF(N39&lt;=3299999,N39-1100000,IF(N39&lt;=4099999,N39*0.75-275000,IF(N39&lt;=7699999,N39*0.85-685000,IF(N39&lt;=9999999,N39*0.95-1455000,IF(N39&gt;=10000000,N39-1955000))))))</f>
        <v>0</v>
      </c>
      <c r="AH42" s="209">
        <f>IF(F39&lt;=64,AG41,IF(AG42-150000&lt;=0,0,AG42-150000))</f>
        <v>0</v>
      </c>
      <c r="AI42" s="215"/>
      <c r="AJ42" s="209">
        <f>AF41+AH42+AI41</f>
        <v>0</v>
      </c>
      <c r="AK42" s="219">
        <f>IF(AF41+AH42+AI41&gt;0,AJ42,0)</f>
        <v>0</v>
      </c>
      <c r="AN42" s="215"/>
      <c r="AO42" s="201"/>
    </row>
    <row r="43" spans="1:50" ht="16.5" customHeight="1">
      <c r="A43" s="3"/>
      <c r="B43" s="3"/>
      <c r="C43" s="3"/>
      <c r="D43" s="3"/>
      <c r="E43" s="3"/>
      <c r="F43" s="3"/>
      <c r="G43" s="3"/>
      <c r="H43" s="3"/>
      <c r="I43" s="92" t="s">
        <v>98</v>
      </c>
      <c r="J43" s="92"/>
      <c r="K43" s="92"/>
      <c r="L43" s="92"/>
      <c r="M43" s="92"/>
      <c r="N43" s="92"/>
      <c r="O43" s="92"/>
      <c r="P43" s="154">
        <f>AX39</f>
        <v>0</v>
      </c>
      <c r="Q43" s="156"/>
      <c r="R43" s="158" t="s">
        <v>28</v>
      </c>
      <c r="S43" s="1" t="s">
        <v>102</v>
      </c>
      <c r="T43" s="3"/>
      <c r="U43" s="3"/>
      <c r="V43" s="3"/>
      <c r="W43" s="3"/>
      <c r="X43" s="3"/>
      <c r="Y43" s="3"/>
      <c r="Z43" s="3"/>
      <c r="AA43" s="3"/>
      <c r="AB43" s="173"/>
      <c r="AC43" s="177" t="s">
        <v>37</v>
      </c>
      <c r="AD43" s="189"/>
      <c r="AE43" s="189"/>
      <c r="AF43" s="200">
        <f>SUM(AF39:AF42)</f>
        <v>0</v>
      </c>
      <c r="AG43" s="189"/>
      <c r="AH43" s="208"/>
      <c r="AI43" s="200">
        <f>SUM(AI39:AI42)</f>
        <v>0</v>
      </c>
      <c r="AJ43" s="210"/>
      <c r="AK43" s="210"/>
      <c r="AN43" s="215">
        <f>SUM(AN25:AN38)+AN41</f>
        <v>0</v>
      </c>
      <c r="AO43" s="201"/>
    </row>
    <row r="44" spans="1:50" ht="14.45" customHeight="1">
      <c r="A44" s="3"/>
      <c r="B44" s="3"/>
      <c r="C44" s="3"/>
      <c r="D44" s="3"/>
      <c r="E44" s="3"/>
      <c r="F44" s="3"/>
      <c r="G44" s="3"/>
      <c r="H44" s="3"/>
      <c r="I44" s="93" t="s">
        <v>92</v>
      </c>
      <c r="J44" s="110"/>
      <c r="K44" s="110"/>
      <c r="L44" s="110"/>
      <c r="M44" s="134"/>
      <c r="N44" s="146">
        <f>AM39</f>
        <v>0</v>
      </c>
      <c r="O44" s="151"/>
      <c r="P44" s="151"/>
      <c r="Q44" s="157"/>
      <c r="R44" s="159" t="s">
        <v>0</v>
      </c>
      <c r="S44" s="6"/>
      <c r="T44" s="3"/>
      <c r="U44" s="3"/>
      <c r="V44" s="3"/>
      <c r="W44" s="3"/>
      <c r="X44" s="3"/>
      <c r="Y44" s="3"/>
      <c r="Z44" s="3"/>
      <c r="AA44" s="3"/>
      <c r="AB44" s="173"/>
      <c r="AC44" s="178"/>
      <c r="AD44" s="190"/>
      <c r="AE44" s="190"/>
      <c r="AF44" s="188"/>
      <c r="AG44" s="190"/>
      <c r="AH44" s="211">
        <f>SUM(AH40:AH42)</f>
        <v>0</v>
      </c>
      <c r="AI44" s="188"/>
      <c r="AJ44" s="217">
        <f>SUM(AJ39:AJ42)</f>
        <v>0</v>
      </c>
      <c r="AK44" s="217">
        <f>SUM(AK40:AK42)</f>
        <v>0</v>
      </c>
      <c r="AN44" s="215"/>
      <c r="AO44" s="201"/>
    </row>
    <row r="45" spans="1:50" ht="14.45" customHeight="1">
      <c r="A45" s="3"/>
      <c r="B45" s="3"/>
      <c r="C45" s="3"/>
      <c r="D45" s="3"/>
      <c r="E45" s="3"/>
      <c r="F45" s="3"/>
      <c r="G45" s="3"/>
      <c r="H45" s="3"/>
      <c r="I45" s="1"/>
      <c r="J45" s="1"/>
      <c r="K45" s="1"/>
      <c r="L45" s="1"/>
      <c r="M45" s="1"/>
      <c r="N45" s="1"/>
      <c r="O45" s="1"/>
      <c r="P45" s="1"/>
      <c r="Q45" s="1"/>
      <c r="R45" s="1"/>
      <c r="S45" s="3"/>
      <c r="T45" s="3"/>
      <c r="U45" s="3"/>
      <c r="V45" s="3"/>
      <c r="W45" s="3"/>
      <c r="X45" s="3"/>
      <c r="Y45" s="3"/>
      <c r="Z45" s="3"/>
      <c r="AA45" s="3"/>
      <c r="AB45" s="175"/>
      <c r="AC45" s="179"/>
      <c r="AD45" s="191"/>
      <c r="AE45" s="191"/>
      <c r="AF45" s="201"/>
      <c r="AG45" s="191"/>
      <c r="AH45" s="202"/>
      <c r="AI45" s="201"/>
      <c r="AJ45" s="202"/>
      <c r="AK45" s="202"/>
      <c r="AN45" s="201"/>
      <c r="AO45" s="201"/>
    </row>
    <row r="46" spans="1:50" ht="23.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C46" s="180" t="s">
        <v>65</v>
      </c>
      <c r="AD46" s="192">
        <f>COUNT(F39)</f>
        <v>0</v>
      </c>
      <c r="AE46" s="194"/>
      <c r="AF46" s="202"/>
      <c r="AG46" s="202"/>
    </row>
    <row r="47" spans="1:50" ht="16.5">
      <c r="A47" s="3"/>
      <c r="B47" s="3"/>
      <c r="C47" s="3"/>
      <c r="D47" s="3"/>
      <c r="E47" s="3"/>
      <c r="F47" s="59"/>
      <c r="G47" s="59"/>
      <c r="H47" s="59"/>
      <c r="I47" s="80" t="s">
        <v>30</v>
      </c>
      <c r="J47" s="59"/>
      <c r="K47" s="59"/>
      <c r="L47" s="59"/>
      <c r="M47" s="59"/>
      <c r="N47" s="59" t="s">
        <v>120</v>
      </c>
      <c r="O47" s="59"/>
      <c r="P47" s="59"/>
      <c r="Q47" s="59"/>
      <c r="R47" s="59"/>
      <c r="S47" s="59" t="s">
        <v>16</v>
      </c>
      <c r="T47" s="59"/>
      <c r="U47" s="59"/>
      <c r="V47" s="59"/>
      <c r="W47" s="59"/>
      <c r="X47" s="3"/>
      <c r="Y47" s="3"/>
      <c r="Z47" s="3"/>
      <c r="AA47" s="3"/>
      <c r="AD47" s="184"/>
      <c r="AE47" s="194"/>
    </row>
    <row r="48" spans="1:50" ht="9.75" customHeight="1">
      <c r="A48" s="3"/>
      <c r="B48" s="3"/>
      <c r="C48" s="3"/>
      <c r="D48" s="3"/>
      <c r="E48" s="3"/>
      <c r="F48" s="60" t="s">
        <v>55</v>
      </c>
      <c r="G48" s="69"/>
      <c r="H48" s="78"/>
      <c r="I48" s="94">
        <f>ROUNDDOWN(N44*(新税率!B4),0)</f>
        <v>0</v>
      </c>
      <c r="J48" s="111"/>
      <c r="K48" s="111"/>
      <c r="L48" s="122"/>
      <c r="M48" s="135" t="s">
        <v>0</v>
      </c>
      <c r="N48" s="94">
        <f>ROUNDDOWN(N44*(新税率!C4),0)</f>
        <v>0</v>
      </c>
      <c r="O48" s="111"/>
      <c r="P48" s="111"/>
      <c r="Q48" s="122"/>
      <c r="R48" s="135" t="s">
        <v>0</v>
      </c>
      <c r="S48" s="94">
        <f>ROUNDDOWN(AR39*(新税率!D4),0)</f>
        <v>0</v>
      </c>
      <c r="T48" s="111"/>
      <c r="U48" s="111"/>
      <c r="V48" s="122"/>
      <c r="W48" s="135" t="s">
        <v>0</v>
      </c>
      <c r="X48" s="3"/>
      <c r="Y48" s="3"/>
      <c r="Z48" s="3"/>
      <c r="AA48" s="3"/>
      <c r="AG48" s="1" t="s">
        <v>36</v>
      </c>
      <c r="AI48" s="175"/>
      <c r="AJ48" s="175"/>
      <c r="AK48" s="175"/>
      <c r="AL48" s="1" t="s">
        <v>86</v>
      </c>
      <c r="AO48" s="175"/>
    </row>
    <row r="49" spans="1:41" ht="9.75" customHeight="1">
      <c r="A49" s="3"/>
      <c r="B49" s="3"/>
      <c r="C49" s="3"/>
      <c r="D49" s="3"/>
      <c r="E49" s="3"/>
      <c r="F49" s="61"/>
      <c r="G49" s="70"/>
      <c r="H49" s="79"/>
      <c r="I49" s="95"/>
      <c r="J49" s="112"/>
      <c r="K49" s="112"/>
      <c r="L49" s="123"/>
      <c r="M49" s="136"/>
      <c r="N49" s="95"/>
      <c r="O49" s="112"/>
      <c r="P49" s="112"/>
      <c r="Q49" s="123"/>
      <c r="R49" s="136"/>
      <c r="S49" s="95"/>
      <c r="T49" s="112"/>
      <c r="U49" s="112"/>
      <c r="V49" s="123"/>
      <c r="W49" s="136"/>
      <c r="X49" s="3"/>
      <c r="Y49" s="3"/>
      <c r="Z49" s="3"/>
      <c r="AA49" s="3"/>
      <c r="AC49" s="1" t="s">
        <v>43</v>
      </c>
      <c r="AG49" s="204"/>
      <c r="AH49" s="181" t="s">
        <v>5</v>
      </c>
      <c r="AI49" s="181" t="s">
        <v>14</v>
      </c>
      <c r="AJ49" s="181" t="s">
        <v>10</v>
      </c>
      <c r="AK49" s="220"/>
      <c r="AL49" s="204"/>
      <c r="AM49" s="181" t="s">
        <v>88</v>
      </c>
      <c r="AN49" s="181" t="s">
        <v>89</v>
      </c>
      <c r="AO49" s="220"/>
    </row>
    <row r="50" spans="1:41" ht="18" customHeight="1">
      <c r="A50" s="3"/>
      <c r="B50" s="3"/>
      <c r="C50" s="3"/>
      <c r="D50" s="3"/>
      <c r="E50" s="3"/>
      <c r="F50" s="62" t="s">
        <v>3</v>
      </c>
      <c r="G50" s="71"/>
      <c r="H50" s="80"/>
      <c r="I50" s="96">
        <f>P41*(新税率!B5)</f>
        <v>0</v>
      </c>
      <c r="J50" s="113"/>
      <c r="K50" s="113"/>
      <c r="L50" s="97"/>
      <c r="M50" s="59" t="s">
        <v>0</v>
      </c>
      <c r="N50" s="96">
        <f>P41*(新税率!C5)</f>
        <v>0</v>
      </c>
      <c r="O50" s="113"/>
      <c r="P50" s="113"/>
      <c r="Q50" s="97"/>
      <c r="R50" s="59" t="s">
        <v>0</v>
      </c>
      <c r="S50" s="96">
        <f>P42*(新税率!D5)</f>
        <v>0</v>
      </c>
      <c r="T50" s="113"/>
      <c r="U50" s="113"/>
      <c r="V50" s="97"/>
      <c r="W50" s="59" t="s">
        <v>0</v>
      </c>
      <c r="X50" s="3"/>
      <c r="Y50" s="3"/>
      <c r="Z50" s="3"/>
      <c r="AA50" s="3"/>
      <c r="AC50" s="181" t="s">
        <v>41</v>
      </c>
      <c r="AD50" s="181" t="s">
        <v>69</v>
      </c>
      <c r="AE50" s="181" t="s">
        <v>42</v>
      </c>
      <c r="AG50" s="205" t="s">
        <v>47</v>
      </c>
      <c r="AH50" s="212">
        <f>IF($AK$44&lt;=430000+IF($AN$43&lt;=1,0,IF($AN$43&gt;=2,100000*($AN$43-1))),(I50+I51)*0.7,0)</f>
        <v>0</v>
      </c>
      <c r="AI50" s="212">
        <f>IF($AK$44&lt;=430000+IF($AN$43&lt;=1,0,IF($AN$43&gt;=2,100000*($AN$43-1))),(N50+N51)*0.7,0)</f>
        <v>0</v>
      </c>
      <c r="AJ50" s="212">
        <f>IF($AK$44&lt;=430000+IF($AN$43&lt;=1,0,IF($AN$43&gt;=2,100000*($AN$43-1))),(S50+S51)*0.7,0)</f>
        <v>0</v>
      </c>
      <c r="AK50" s="202"/>
      <c r="AL50" s="205" t="s">
        <v>47</v>
      </c>
      <c r="AM50" s="212">
        <f>IF($AK$44&lt;=430000+IF($AN$43&lt;=1,0,IF($AN$43&gt;=2,100000*($AN$43-1))),新税率!B14,"")</f>
        <v>3060</v>
      </c>
      <c r="AN50" s="212">
        <f>IF($AK$44&lt;=430000+IF($AN$43&lt;=1,0,IF($AN$43&gt;=2,100000*($AN$43-1))),新税率!C14,"")</f>
        <v>1260</v>
      </c>
      <c r="AO50" s="202"/>
    </row>
    <row r="51" spans="1:41" ht="18" customHeight="1">
      <c r="A51" s="3"/>
      <c r="B51" s="3"/>
      <c r="C51" s="3"/>
      <c r="D51" s="3"/>
      <c r="E51" s="3"/>
      <c r="F51" s="59" t="s">
        <v>57</v>
      </c>
      <c r="G51" s="59"/>
      <c r="H51" s="59"/>
      <c r="I51" s="97">
        <f>IF(I50=0,0,新税率!B6)</f>
        <v>0</v>
      </c>
      <c r="J51" s="98"/>
      <c r="K51" s="98"/>
      <c r="L51" s="98"/>
      <c r="M51" s="59" t="s">
        <v>0</v>
      </c>
      <c r="N51" s="98">
        <f>IF(N50=0,0,新税率!C6)</f>
        <v>0</v>
      </c>
      <c r="O51" s="98"/>
      <c r="P51" s="98"/>
      <c r="Q51" s="98"/>
      <c r="R51" s="59" t="s">
        <v>0</v>
      </c>
      <c r="S51" s="98">
        <f>IF(AS39=0,0,新税率!D6)</f>
        <v>0</v>
      </c>
      <c r="T51" s="98"/>
      <c r="U51" s="98"/>
      <c r="V51" s="98"/>
      <c r="W51" s="59" t="s">
        <v>0</v>
      </c>
      <c r="X51" s="3"/>
      <c r="Y51" s="3"/>
      <c r="Z51" s="3"/>
      <c r="AA51" s="3"/>
      <c r="AC51" s="182">
        <f>SUM(I48:L53)</f>
        <v>0</v>
      </c>
      <c r="AD51" s="182">
        <f>SUM(N48:Q53)</f>
        <v>0</v>
      </c>
      <c r="AE51" s="182">
        <f>SUM(S48:V53)</f>
        <v>0</v>
      </c>
      <c r="AG51" s="205" t="s">
        <v>4</v>
      </c>
      <c r="AH51" s="212">
        <f>IF($AK$44&lt;=430000+295000*$P$41+IF($AN$43&lt;=1,0,IF($AN$43&gt;=2,100000*($AN$43-1))),(I50+I51)*0.5,0)</f>
        <v>0</v>
      </c>
      <c r="AI51" s="212">
        <f>IF($AK$44&lt;=430000+295000*$P$41+IF($AN$43&lt;=1,0,IF($AN$43&gt;=2,100000*($AN$43-1))),(N50+N51)*0.5,0)</f>
        <v>0</v>
      </c>
      <c r="AJ51" s="212">
        <f>IF($AK$44&lt;=430000+295000*$P$41+IF($AN$43&lt;=1,0,IF($AN$43&gt;=2,100000*($AN$43-1))),(S50+S51)*0.5,0)</f>
        <v>0</v>
      </c>
      <c r="AK51" s="202"/>
      <c r="AL51" s="226" t="s">
        <v>87</v>
      </c>
      <c r="AM51" s="204">
        <f>IF($AK$44&lt;=430000+295000*$P$41+IF($AN$43&lt;=1,0,IF($AN$43&gt;=2,100000*($AN$43-1))),新税率!B15,"")</f>
        <v>5100</v>
      </c>
      <c r="AN51" s="204">
        <f>IF($AK$44&lt;=430000+295000*$P$41+IF($AN$43&lt;=1,0,IF($AN$43&gt;=2,100000*($AN$43-1))),新税率!C15,"")</f>
        <v>2100</v>
      </c>
      <c r="AO51" s="175"/>
    </row>
    <row r="52" spans="1:41" ht="18" customHeight="1">
      <c r="A52" s="3"/>
      <c r="B52" s="3"/>
      <c r="C52" s="3"/>
      <c r="D52" s="3"/>
      <c r="E52" s="3"/>
      <c r="F52" s="62" t="s">
        <v>68</v>
      </c>
      <c r="G52" s="71"/>
      <c r="H52" s="80"/>
      <c r="I52" s="96">
        <f>AH53*-1</f>
        <v>0</v>
      </c>
      <c r="J52" s="113"/>
      <c r="K52" s="113"/>
      <c r="L52" s="97"/>
      <c r="M52" s="137" t="s">
        <v>0</v>
      </c>
      <c r="N52" s="96">
        <f>AI53*-1</f>
        <v>0</v>
      </c>
      <c r="O52" s="113"/>
      <c r="P52" s="113"/>
      <c r="Q52" s="97"/>
      <c r="R52" s="59" t="s">
        <v>0</v>
      </c>
      <c r="S52" s="96">
        <f>AJ53*-1</f>
        <v>0</v>
      </c>
      <c r="T52" s="113"/>
      <c r="U52" s="113"/>
      <c r="V52" s="97"/>
      <c r="W52" s="163" t="s">
        <v>0</v>
      </c>
      <c r="X52" s="3"/>
      <c r="Y52" s="3"/>
      <c r="Z52" s="3"/>
      <c r="AA52" s="3"/>
      <c r="AC52" s="183" t="s">
        <v>8</v>
      </c>
      <c r="AE52" s="183"/>
      <c r="AG52" s="205" t="s">
        <v>58</v>
      </c>
      <c r="AH52" s="212">
        <f>IF($AK$44&lt;=430000+545000*$P$41+IF($AN$43&lt;=1,0,IF($AN$43&gt;=2,100000*($AN$43-1))),(I50+I51)*0.2,0)</f>
        <v>0</v>
      </c>
      <c r="AI52" s="212">
        <f>IF($AK$44&lt;=430000+545000*$P$41+IF($AN$43&lt;=1,0,IF($AN$43&gt;=2,100000*($AN$43-1))),(N50+N51)*0.2,0)</f>
        <v>0</v>
      </c>
      <c r="AJ52" s="212">
        <f>IF($AK$44&lt;=430000+545000*$P$41+IF($AN$43&lt;=1,0,IF($AN$43&gt;=2,100000*($AN$43-1))),(S50+S51)*0.2,0)</f>
        <v>0</v>
      </c>
      <c r="AK52" s="202"/>
      <c r="AL52" s="226" t="s">
        <v>38</v>
      </c>
      <c r="AM52" s="204">
        <f>IF($AK$44&lt;=430000+545000*$P$41+IF($AN$43&lt;=1,0,IF($AN$43&gt;=2,100000*($AN$43-1))),新税率!B16,"")</f>
        <v>8160</v>
      </c>
      <c r="AN52" s="204">
        <f>IF($AK$44&lt;=430000+545000*$P$41+IF($AN$43&lt;=1,0,IF($AN$43&gt;=2,100000*($AN$43-1))),新税率!C16,"")</f>
        <v>3360</v>
      </c>
    </row>
    <row r="53" spans="1:41" ht="18" customHeight="1">
      <c r="A53" s="3"/>
      <c r="B53" s="3"/>
      <c r="C53" s="3"/>
      <c r="D53" s="3"/>
      <c r="E53" s="3"/>
      <c r="F53" s="63" t="s">
        <v>86</v>
      </c>
      <c r="G53" s="63"/>
      <c r="H53" s="63"/>
      <c r="I53" s="97">
        <f>AM54*-1*P43</f>
        <v>0</v>
      </c>
      <c r="J53" s="98"/>
      <c r="K53" s="98"/>
      <c r="L53" s="98"/>
      <c r="M53" s="59" t="s">
        <v>0</v>
      </c>
      <c r="N53" s="98">
        <f>AN54*-1*P43</f>
        <v>0</v>
      </c>
      <c r="O53" s="98"/>
      <c r="P53" s="98"/>
      <c r="Q53" s="98"/>
      <c r="R53" s="59" t="s">
        <v>0</v>
      </c>
      <c r="S53" s="98">
        <v>0</v>
      </c>
      <c r="T53" s="98"/>
      <c r="U53" s="98"/>
      <c r="V53" s="98"/>
      <c r="W53" s="59" t="s">
        <v>0</v>
      </c>
      <c r="X53" s="3"/>
      <c r="Y53" s="3"/>
      <c r="Z53" s="3"/>
      <c r="AA53" s="3"/>
      <c r="AC53" s="181" t="s">
        <v>41</v>
      </c>
      <c r="AD53" s="181" t="s">
        <v>69</v>
      </c>
      <c r="AE53" s="181" t="s">
        <v>42</v>
      </c>
      <c r="AG53" s="206" t="s">
        <v>59</v>
      </c>
      <c r="AH53" s="213">
        <f>MAX(AH50:AH52)</f>
        <v>0</v>
      </c>
      <c r="AI53" s="213">
        <f>MAX(AI50:AI52)</f>
        <v>0</v>
      </c>
      <c r="AJ53" s="213">
        <f>MAX(AJ50:AJ52)</f>
        <v>0</v>
      </c>
      <c r="AK53" s="202"/>
      <c r="AL53" s="226" t="s">
        <v>90</v>
      </c>
      <c r="AM53" s="204" t="str">
        <f>IF($AK$44&gt;430000+535000*$P$41+IF($AN$43&lt;=1,0,IF($AN$43&gt;=2,100000*($AN$43-1))),新税率!B17,"")</f>
        <v/>
      </c>
      <c r="AN53" s="204" t="str">
        <f>IF($AK$44&gt;430000+535000*$P$41+IF($AN$43&lt;=1,0,IF($AN$43&gt;=2,100000*($AN$43-1))),新税率!C17,"")</f>
        <v/>
      </c>
    </row>
    <row r="54" spans="1:41" ht="18.75" customHeight="1">
      <c r="A54" s="3"/>
      <c r="B54" s="3"/>
      <c r="C54" s="3"/>
      <c r="D54" s="3"/>
      <c r="E54" s="3"/>
      <c r="F54" s="59" t="s">
        <v>97</v>
      </c>
      <c r="G54" s="59"/>
      <c r="H54" s="59"/>
      <c r="I54" s="98">
        <f>IF(AC54&lt;=新税率!B7,AC54,新税率!B7)</f>
        <v>0</v>
      </c>
      <c r="J54" s="98"/>
      <c r="K54" s="98"/>
      <c r="L54" s="98"/>
      <c r="M54" s="59" t="s">
        <v>0</v>
      </c>
      <c r="N54" s="98">
        <f>IF(AD54&lt;=新税率!C7,AD54,新税率!C7)</f>
        <v>0</v>
      </c>
      <c r="O54" s="98"/>
      <c r="P54" s="98"/>
      <c r="Q54" s="98"/>
      <c r="R54" s="59" t="s">
        <v>0</v>
      </c>
      <c r="S54" s="161">
        <f>IF(AE54&lt;=新税率!D7,AE54,新税率!D7)</f>
        <v>0</v>
      </c>
      <c r="T54" s="161"/>
      <c r="U54" s="161"/>
      <c r="V54" s="161"/>
      <c r="W54" s="59" t="s">
        <v>0</v>
      </c>
      <c r="X54" s="3"/>
      <c r="Y54" s="3"/>
      <c r="Z54" s="3"/>
      <c r="AA54" s="3"/>
      <c r="AC54" s="182">
        <f>ROUNDDOWN(AC51,-2)</f>
        <v>0</v>
      </c>
      <c r="AD54" s="182">
        <f>ROUNDDOWN(AD51,-2)</f>
        <v>0</v>
      </c>
      <c r="AE54" s="182">
        <f>ROUNDDOWN(AE51,-2)</f>
        <v>0</v>
      </c>
      <c r="AG54" s="207"/>
      <c r="AH54" s="202"/>
      <c r="AI54" s="202"/>
      <c r="AJ54" s="202"/>
      <c r="AK54" s="202"/>
      <c r="AL54" s="227" t="s">
        <v>91</v>
      </c>
      <c r="AM54" s="229">
        <f>MIN(AM50:AM53)</f>
        <v>3060</v>
      </c>
      <c r="AN54" s="229">
        <f>MIN(AN50:AN53)</f>
        <v>1260</v>
      </c>
    </row>
    <row r="55" spans="1:41" ht="15.75">
      <c r="A55" s="3"/>
      <c r="B55" s="3"/>
      <c r="C55" s="3"/>
      <c r="D55" s="3"/>
      <c r="E55" s="3"/>
      <c r="F55" s="64"/>
      <c r="G55" s="64"/>
      <c r="H55" s="64"/>
      <c r="I55" s="99"/>
      <c r="J55" s="99"/>
      <c r="K55" s="99"/>
      <c r="L55" s="99"/>
      <c r="M55" s="25"/>
      <c r="N55" s="99"/>
      <c r="O55" s="99"/>
      <c r="P55" s="99"/>
      <c r="Q55" s="99"/>
      <c r="R55" s="25"/>
      <c r="S55" s="3"/>
      <c r="T55" s="3"/>
      <c r="U55" s="3"/>
      <c r="V55" s="3"/>
      <c r="W55" s="3"/>
      <c r="X55" s="3"/>
      <c r="Y55" s="3"/>
      <c r="Z55" s="3"/>
      <c r="AA55" s="3"/>
    </row>
    <row r="56" spans="1:41" ht="21.75" customHeight="1">
      <c r="A56" s="3"/>
      <c r="B56" s="3"/>
      <c r="C56" s="3"/>
      <c r="D56" s="3"/>
      <c r="E56" s="3"/>
      <c r="F56" s="3"/>
      <c r="G56" s="3"/>
      <c r="H56" s="3"/>
      <c r="I56" s="100"/>
      <c r="J56" s="100"/>
      <c r="K56" s="100"/>
      <c r="L56" s="100"/>
      <c r="M56" s="3"/>
      <c r="N56" s="3"/>
      <c r="O56" s="3"/>
      <c r="P56" s="3"/>
      <c r="Q56" s="3"/>
      <c r="R56" s="3"/>
      <c r="S56" s="3"/>
      <c r="T56" s="3"/>
      <c r="U56" s="3"/>
      <c r="V56" s="3"/>
      <c r="W56" s="3"/>
      <c r="X56" s="3"/>
      <c r="Y56" s="3"/>
      <c r="Z56" s="3"/>
      <c r="AA56" s="3"/>
      <c r="AD56" s="193"/>
    </row>
    <row r="57" spans="1:41" ht="15.6" customHeight="1">
      <c r="A57" s="3"/>
      <c r="B57" s="3"/>
      <c r="C57" s="3"/>
      <c r="D57" s="3"/>
      <c r="E57" s="3"/>
      <c r="F57" s="65"/>
      <c r="G57" s="65"/>
      <c r="H57" s="65"/>
      <c r="I57" s="66"/>
      <c r="J57" s="66"/>
      <c r="K57" s="66"/>
      <c r="L57" s="66"/>
      <c r="M57" s="66"/>
      <c r="N57" s="66"/>
      <c r="O57" s="66"/>
      <c r="P57" s="66"/>
      <c r="Q57" s="66"/>
      <c r="R57" s="66"/>
      <c r="S57" s="66"/>
      <c r="T57" s="66"/>
      <c r="U57" s="3"/>
      <c r="V57" s="3"/>
      <c r="W57" s="3"/>
      <c r="X57" s="3"/>
      <c r="Y57" s="3"/>
      <c r="Z57" s="3"/>
      <c r="AA57" s="3"/>
      <c r="AC57" s="184"/>
      <c r="AD57" s="194"/>
    </row>
    <row r="58" spans="1:41" ht="18" customHeight="1">
      <c r="A58" s="3"/>
      <c r="B58" s="3"/>
      <c r="C58" s="3"/>
      <c r="D58" s="3"/>
      <c r="E58" s="3"/>
      <c r="F58" s="66"/>
      <c r="G58" s="66"/>
      <c r="H58" s="81" t="s">
        <v>13</v>
      </c>
      <c r="I58" s="81"/>
      <c r="J58" s="81"/>
      <c r="K58" s="114"/>
      <c r="L58" s="124">
        <f>I54+S54+N54</f>
        <v>0</v>
      </c>
      <c r="M58" s="138"/>
      <c r="N58" s="138"/>
      <c r="O58" s="152"/>
      <c r="P58" s="155" t="s">
        <v>0</v>
      </c>
      <c r="Q58" s="66" t="s">
        <v>63</v>
      </c>
      <c r="R58" s="66"/>
      <c r="S58" s="66"/>
      <c r="T58" s="66"/>
      <c r="U58" s="3"/>
      <c r="V58" s="3"/>
      <c r="W58" s="3"/>
      <c r="X58" s="3"/>
      <c r="Y58" s="3"/>
      <c r="Z58" s="3"/>
      <c r="AA58" s="3"/>
    </row>
    <row r="59" spans="1:41" ht="18" customHeight="1">
      <c r="A59" s="3"/>
      <c r="B59" s="3"/>
      <c r="C59" s="3"/>
      <c r="D59" s="3"/>
      <c r="E59" s="3"/>
      <c r="F59" s="66"/>
      <c r="G59" s="66"/>
      <c r="H59" s="81" t="s">
        <v>46</v>
      </c>
      <c r="I59" s="81"/>
      <c r="J59" s="81"/>
      <c r="K59" s="115"/>
      <c r="L59" s="125">
        <f>L58/12</f>
        <v>0</v>
      </c>
      <c r="M59" s="138"/>
      <c r="N59" s="138"/>
      <c r="O59" s="152"/>
      <c r="P59" s="155" t="s">
        <v>0</v>
      </c>
      <c r="Q59" s="66" t="s">
        <v>63</v>
      </c>
      <c r="R59" s="66"/>
      <c r="S59" s="66"/>
      <c r="T59" s="66"/>
      <c r="U59" s="3"/>
      <c r="V59" s="3"/>
      <c r="W59" s="3"/>
      <c r="X59" s="3"/>
      <c r="Y59" s="3"/>
      <c r="Z59" s="3"/>
      <c r="AA59" s="3"/>
    </row>
    <row r="60" spans="1:41" ht="15.75">
      <c r="A60" s="3"/>
      <c r="B60" s="3"/>
      <c r="C60" s="3"/>
      <c r="D60" s="3"/>
      <c r="E60" s="3"/>
      <c r="F60" s="66"/>
      <c r="G60" s="66"/>
      <c r="H60" s="66"/>
      <c r="I60" s="66"/>
      <c r="J60" s="66"/>
      <c r="K60" s="66"/>
      <c r="L60" s="66"/>
      <c r="M60" s="66"/>
      <c r="N60" s="66"/>
      <c r="O60" s="66"/>
      <c r="P60" s="66"/>
      <c r="Q60" s="66"/>
      <c r="R60" s="66"/>
      <c r="S60" s="66"/>
      <c r="T60" s="66"/>
      <c r="U60" s="3"/>
      <c r="V60" s="3"/>
      <c r="W60" s="3"/>
      <c r="X60" s="3"/>
      <c r="Y60" s="3"/>
      <c r="Z60" s="3"/>
      <c r="AA60" s="3"/>
    </row>
    <row r="61" spans="1:41">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41">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41">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41">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c r="A66" s="3"/>
      <c r="B66" s="3"/>
      <c r="C66" s="3"/>
      <c r="D66" s="3"/>
      <c r="E66" s="3"/>
      <c r="F66" s="3"/>
      <c r="G66" s="3"/>
      <c r="H66" s="3"/>
      <c r="I66" s="3"/>
      <c r="J66" s="3"/>
      <c r="K66" s="3"/>
      <c r="L66" s="3"/>
      <c r="M66" s="3"/>
      <c r="N66" s="3"/>
      <c r="O66" s="3"/>
      <c r="P66" s="3"/>
      <c r="Q66" s="3"/>
      <c r="R66" s="3"/>
      <c r="S66" s="3"/>
      <c r="T66" s="3"/>
      <c r="U66" s="3"/>
      <c r="V66" s="3"/>
      <c r="W66" s="3"/>
      <c r="X66" s="3"/>
      <c r="Y66" s="3"/>
      <c r="Z66" s="3"/>
      <c r="AA66" s="3"/>
    </row>
  </sheetData>
  <sheetProtection password="F2FA" sheet="1" objects="1" scenarios="1" selectLockedCells="1"/>
  <mergeCells count="226">
    <mergeCell ref="A1:Y1"/>
    <mergeCell ref="A8:Y8"/>
    <mergeCell ref="D9:X9"/>
    <mergeCell ref="C25:E25"/>
    <mergeCell ref="C26:E26"/>
    <mergeCell ref="C39:E39"/>
    <mergeCell ref="C40:E40"/>
    <mergeCell ref="I41:O41"/>
    <mergeCell ref="P41:Q41"/>
    <mergeCell ref="I42:O42"/>
    <mergeCell ref="P42:Q42"/>
    <mergeCell ref="I43:O43"/>
    <mergeCell ref="P43:Q43"/>
    <mergeCell ref="I44:M44"/>
    <mergeCell ref="N44:Q44"/>
    <mergeCell ref="F47:H47"/>
    <mergeCell ref="I47:M47"/>
    <mergeCell ref="N47:R47"/>
    <mergeCell ref="S47:W47"/>
    <mergeCell ref="F50:H50"/>
    <mergeCell ref="I50:L50"/>
    <mergeCell ref="N50:Q50"/>
    <mergeCell ref="S50:V50"/>
    <mergeCell ref="F51:H51"/>
    <mergeCell ref="I51:L51"/>
    <mergeCell ref="N51:Q51"/>
    <mergeCell ref="S51:V51"/>
    <mergeCell ref="F52:H52"/>
    <mergeCell ref="I52:L52"/>
    <mergeCell ref="N52:Q52"/>
    <mergeCell ref="S52:V52"/>
    <mergeCell ref="F53:H53"/>
    <mergeCell ref="I53:L53"/>
    <mergeCell ref="N53:Q53"/>
    <mergeCell ref="S53:V53"/>
    <mergeCell ref="F54:H54"/>
    <mergeCell ref="I54:L54"/>
    <mergeCell ref="N54:Q54"/>
    <mergeCell ref="S54:V54"/>
    <mergeCell ref="I56:L56"/>
    <mergeCell ref="F57:H57"/>
    <mergeCell ref="H58:J58"/>
    <mergeCell ref="L58:O58"/>
    <mergeCell ref="H59:J59"/>
    <mergeCell ref="L59:O59"/>
    <mergeCell ref="C21:E22"/>
    <mergeCell ref="F21:H22"/>
    <mergeCell ref="I21:M22"/>
    <mergeCell ref="N21:R22"/>
    <mergeCell ref="S21:W22"/>
    <mergeCell ref="C23:E24"/>
    <mergeCell ref="F23:H24"/>
    <mergeCell ref="I23:M24"/>
    <mergeCell ref="N23:R24"/>
    <mergeCell ref="S23:W24"/>
    <mergeCell ref="F25:G26"/>
    <mergeCell ref="H25:H26"/>
    <mergeCell ref="I25:L26"/>
    <mergeCell ref="M25:M26"/>
    <mergeCell ref="N25:Q26"/>
    <mergeCell ref="R25:R26"/>
    <mergeCell ref="S25:V26"/>
    <mergeCell ref="W25:W26"/>
    <mergeCell ref="AC25:AC26"/>
    <mergeCell ref="AI25:AI26"/>
    <mergeCell ref="AL25:AL26"/>
    <mergeCell ref="AM25:AM26"/>
    <mergeCell ref="AN25:AN26"/>
    <mergeCell ref="AQ25:AQ26"/>
    <mergeCell ref="AR25:AR26"/>
    <mergeCell ref="AS25:AS26"/>
    <mergeCell ref="AV25:AV26"/>
    <mergeCell ref="AW25:AW26"/>
    <mergeCell ref="AX25:AX26"/>
    <mergeCell ref="C27:E28"/>
    <mergeCell ref="F27:G28"/>
    <mergeCell ref="H27:H28"/>
    <mergeCell ref="I27:L28"/>
    <mergeCell ref="M27:M28"/>
    <mergeCell ref="N27:Q28"/>
    <mergeCell ref="R27:R28"/>
    <mergeCell ref="S27:V28"/>
    <mergeCell ref="W27:W28"/>
    <mergeCell ref="AC27:AC28"/>
    <mergeCell ref="AI27:AI28"/>
    <mergeCell ref="AL27:AL28"/>
    <mergeCell ref="AM27:AM28"/>
    <mergeCell ref="AN27:AN28"/>
    <mergeCell ref="AQ27:AQ28"/>
    <mergeCell ref="AR27:AR28"/>
    <mergeCell ref="AS27:AS28"/>
    <mergeCell ref="AV27:AV28"/>
    <mergeCell ref="AW27:AW28"/>
    <mergeCell ref="AX27:AX28"/>
    <mergeCell ref="C29:E30"/>
    <mergeCell ref="F29:G30"/>
    <mergeCell ref="H29:H30"/>
    <mergeCell ref="I29:L30"/>
    <mergeCell ref="M29:M30"/>
    <mergeCell ref="N29:Q30"/>
    <mergeCell ref="R29:R30"/>
    <mergeCell ref="S29:V30"/>
    <mergeCell ref="W29:W30"/>
    <mergeCell ref="AC29:AC30"/>
    <mergeCell ref="AI29:AI30"/>
    <mergeCell ref="AL29:AL30"/>
    <mergeCell ref="AM29:AM30"/>
    <mergeCell ref="AN29:AN30"/>
    <mergeCell ref="AQ29:AQ30"/>
    <mergeCell ref="AR29:AR30"/>
    <mergeCell ref="AS29:AS30"/>
    <mergeCell ref="AV29:AV30"/>
    <mergeCell ref="AW29:AW30"/>
    <mergeCell ref="AX29:AX30"/>
    <mergeCell ref="C31:E32"/>
    <mergeCell ref="F31:G32"/>
    <mergeCell ref="H31:H32"/>
    <mergeCell ref="I31:L32"/>
    <mergeCell ref="M31:M32"/>
    <mergeCell ref="N31:Q32"/>
    <mergeCell ref="R31:R32"/>
    <mergeCell ref="S31:V32"/>
    <mergeCell ref="W31:W32"/>
    <mergeCell ref="AC31:AC32"/>
    <mergeCell ref="AI31:AI32"/>
    <mergeCell ref="AL31:AL32"/>
    <mergeCell ref="AM31:AM32"/>
    <mergeCell ref="AN31:AN32"/>
    <mergeCell ref="AQ31:AQ32"/>
    <mergeCell ref="AR31:AR32"/>
    <mergeCell ref="AS31:AS32"/>
    <mergeCell ref="AV31:AV32"/>
    <mergeCell ref="AW31:AW32"/>
    <mergeCell ref="AX31:AX32"/>
    <mergeCell ref="C33:E34"/>
    <mergeCell ref="F33:G34"/>
    <mergeCell ref="H33:H34"/>
    <mergeCell ref="I33:L34"/>
    <mergeCell ref="M33:M34"/>
    <mergeCell ref="N33:Q34"/>
    <mergeCell ref="R33:R34"/>
    <mergeCell ref="S33:V34"/>
    <mergeCell ref="W33:W34"/>
    <mergeCell ref="AC33:AC34"/>
    <mergeCell ref="AI33:AI34"/>
    <mergeCell ref="AL33:AL34"/>
    <mergeCell ref="AM33:AM34"/>
    <mergeCell ref="AN33:AN34"/>
    <mergeCell ref="AQ33:AQ34"/>
    <mergeCell ref="AR33:AR34"/>
    <mergeCell ref="AS33:AS34"/>
    <mergeCell ref="AV33:AV34"/>
    <mergeCell ref="AW33:AW34"/>
    <mergeCell ref="AX33:AX34"/>
    <mergeCell ref="C35:E36"/>
    <mergeCell ref="F35:G36"/>
    <mergeCell ref="H35:H36"/>
    <mergeCell ref="I35:L36"/>
    <mergeCell ref="M35:M36"/>
    <mergeCell ref="N35:Q36"/>
    <mergeCell ref="R35:R36"/>
    <mergeCell ref="S35:V36"/>
    <mergeCell ref="W35:W36"/>
    <mergeCell ref="AC35:AC36"/>
    <mergeCell ref="AI35:AI36"/>
    <mergeCell ref="AL35:AL36"/>
    <mergeCell ref="AM35:AM36"/>
    <mergeCell ref="AN35:AN36"/>
    <mergeCell ref="AQ35:AQ36"/>
    <mergeCell ref="AR35:AR36"/>
    <mergeCell ref="AS35:AS36"/>
    <mergeCell ref="AV35:AV36"/>
    <mergeCell ref="AW35:AW36"/>
    <mergeCell ref="AX35:AX36"/>
    <mergeCell ref="C37:E38"/>
    <mergeCell ref="F37:G38"/>
    <mergeCell ref="H37:H38"/>
    <mergeCell ref="I37:L38"/>
    <mergeCell ref="M37:M38"/>
    <mergeCell ref="N37:Q38"/>
    <mergeCell ref="R37:R38"/>
    <mergeCell ref="S37:V38"/>
    <mergeCell ref="W37:W38"/>
    <mergeCell ref="AC37:AC38"/>
    <mergeCell ref="AI37:AI38"/>
    <mergeCell ref="AL37:AL38"/>
    <mergeCell ref="AM37:AM38"/>
    <mergeCell ref="AN37:AN38"/>
    <mergeCell ref="AQ37:AQ38"/>
    <mergeCell ref="AR37:AR38"/>
    <mergeCell ref="AS37:AS38"/>
    <mergeCell ref="AV37:AV38"/>
    <mergeCell ref="AW37:AW38"/>
    <mergeCell ref="AX37:AX38"/>
    <mergeCell ref="F39:G40"/>
    <mergeCell ref="H39:H40"/>
    <mergeCell ref="I39:L40"/>
    <mergeCell ref="M39:M40"/>
    <mergeCell ref="N39:Q40"/>
    <mergeCell ref="R39:R40"/>
    <mergeCell ref="S39:V40"/>
    <mergeCell ref="W39:W40"/>
    <mergeCell ref="AC39:AC40"/>
    <mergeCell ref="AD39:AD40"/>
    <mergeCell ref="AF39:AF40"/>
    <mergeCell ref="AG39:AG40"/>
    <mergeCell ref="AI39:AI40"/>
    <mergeCell ref="AL39:AL40"/>
    <mergeCell ref="AM39:AM40"/>
    <mergeCell ref="AN39:AN40"/>
    <mergeCell ref="AC41:AC42"/>
    <mergeCell ref="AI41:AI42"/>
    <mergeCell ref="AN41:AN42"/>
    <mergeCell ref="AC43:AC44"/>
    <mergeCell ref="AD43:AD44"/>
    <mergeCell ref="AF43:AF44"/>
    <mergeCell ref="AG43:AG44"/>
    <mergeCell ref="AI43:AI44"/>
    <mergeCell ref="AN43:AN44"/>
    <mergeCell ref="F48:H49"/>
    <mergeCell ref="I48:L49"/>
    <mergeCell ref="M48:M49"/>
    <mergeCell ref="N48:Q49"/>
    <mergeCell ref="R48:R49"/>
    <mergeCell ref="S48:V49"/>
    <mergeCell ref="W48:W49"/>
  </mergeCells>
  <phoneticPr fontId="1"/>
  <pageMargins left="0.7" right="0.82" top="0.64" bottom="0.53" header="0.51181102362204722" footer="0.37"/>
  <pageSetup paperSize="9" scale="79" fitToWidth="0" fitToHeight="1" orientation="portrait" usePrinterDefaults="1" r:id="rId1"/>
  <headerFooter alignWithMargins="0"/>
  <rowBreaks count="1" manualBreakCount="1">
    <brk id="40"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D17"/>
  <sheetViews>
    <sheetView showGridLines="0" topLeftCell="A4" zoomScale="130" zoomScaleNormal="130" workbookViewId="0">
      <selection activeCell="G5" sqref="G5"/>
    </sheetView>
  </sheetViews>
  <sheetFormatPr defaultRowHeight="13.5"/>
  <cols>
    <col min="1" max="16384" width="9" style="236" customWidth="1"/>
  </cols>
  <sheetData>
    <row r="1" spans="1:4">
      <c r="A1" s="236" t="s">
        <v>22</v>
      </c>
    </row>
    <row r="2" spans="1:4">
      <c r="A2" s="237"/>
      <c r="B2" s="238" t="s">
        <v>12</v>
      </c>
      <c r="C2" s="238" t="s">
        <v>70</v>
      </c>
      <c r="D2" s="238" t="s">
        <v>19</v>
      </c>
    </row>
    <row r="3" spans="1:4">
      <c r="A3" s="238" t="s">
        <v>35</v>
      </c>
      <c r="B3" s="237">
        <v>430000</v>
      </c>
      <c r="C3" s="237">
        <v>430000</v>
      </c>
      <c r="D3" s="237">
        <v>430000</v>
      </c>
    </row>
    <row r="4" spans="1:4">
      <c r="A4" s="238" t="s">
        <v>29</v>
      </c>
      <c r="B4" s="241">
        <v>6.8000000000000005e-002</v>
      </c>
      <c r="C4" s="246">
        <v>2.5000000000000001e-002</v>
      </c>
      <c r="D4" s="241">
        <v>1.7000000000000001e-002</v>
      </c>
    </row>
    <row r="5" spans="1:4">
      <c r="A5" s="238" t="s">
        <v>7</v>
      </c>
      <c r="B5" s="242">
        <v>20400</v>
      </c>
      <c r="C5" s="237">
        <v>8400</v>
      </c>
      <c r="D5" s="242">
        <v>9000</v>
      </c>
    </row>
    <row r="6" spans="1:4">
      <c r="A6" s="238" t="s">
        <v>9</v>
      </c>
      <c r="B6" s="242">
        <v>17400</v>
      </c>
      <c r="C6" s="237">
        <v>6600</v>
      </c>
      <c r="D6" s="242">
        <v>4800</v>
      </c>
    </row>
    <row r="7" spans="1:4">
      <c r="A7" s="238" t="s">
        <v>1</v>
      </c>
      <c r="B7" s="242">
        <v>650000</v>
      </c>
      <c r="C7" s="237">
        <v>220000</v>
      </c>
      <c r="D7" s="242">
        <v>170000</v>
      </c>
    </row>
    <row r="8" spans="1:4">
      <c r="A8" s="238" t="s">
        <v>48</v>
      </c>
      <c r="B8" s="243">
        <v>0.7</v>
      </c>
      <c r="C8" s="243">
        <v>0.7</v>
      </c>
      <c r="D8" s="243">
        <v>0.7</v>
      </c>
    </row>
    <row r="9" spans="1:4">
      <c r="A9" s="238" t="s">
        <v>39</v>
      </c>
      <c r="B9" s="243">
        <v>0.5</v>
      </c>
      <c r="C9" s="243">
        <v>0.5</v>
      </c>
      <c r="D9" s="243">
        <v>0.5</v>
      </c>
    </row>
    <row r="10" spans="1:4">
      <c r="A10" s="238" t="s">
        <v>50</v>
      </c>
      <c r="B10" s="243">
        <v>0.2</v>
      </c>
      <c r="C10" s="243">
        <v>0.2</v>
      </c>
      <c r="D10" s="243">
        <v>0.2</v>
      </c>
    </row>
    <row r="11" spans="1:4">
      <c r="A11" s="238" t="s">
        <v>36</v>
      </c>
      <c r="B11" s="237">
        <v>150000</v>
      </c>
      <c r="C11" s="237"/>
      <c r="D11" s="237"/>
    </row>
    <row r="12" spans="1:4" ht="14.25"/>
    <row r="13" spans="1:4" ht="15">
      <c r="A13" s="239" t="s">
        <v>101</v>
      </c>
      <c r="B13" s="244" t="s">
        <v>88</v>
      </c>
      <c r="C13" s="244" t="s">
        <v>89</v>
      </c>
    </row>
    <row r="14" spans="1:4" ht="15">
      <c r="A14" s="240" t="s">
        <v>48</v>
      </c>
      <c r="B14" s="245">
        <v>3060</v>
      </c>
      <c r="C14" s="245">
        <v>1260</v>
      </c>
    </row>
    <row r="15" spans="1:4" ht="15">
      <c r="A15" s="240" t="s">
        <v>100</v>
      </c>
      <c r="B15" s="245">
        <v>5100</v>
      </c>
      <c r="C15" s="245">
        <v>2100</v>
      </c>
    </row>
    <row r="16" spans="1:4" ht="15">
      <c r="A16" s="240" t="s">
        <v>50</v>
      </c>
      <c r="B16" s="245">
        <v>8160</v>
      </c>
      <c r="C16" s="245">
        <v>3360</v>
      </c>
    </row>
    <row r="17" spans="1:3" ht="15">
      <c r="A17" s="240" t="s">
        <v>90</v>
      </c>
      <c r="B17" s="245">
        <v>10200</v>
      </c>
      <c r="C17" s="245">
        <v>4200</v>
      </c>
    </row>
    <row r="18" spans="1:3" ht="14.25"/>
  </sheetData>
  <sheetProtection algorithmName="SHA-512" hashValue="rH1dneK2fYo8RVV5z9RVRQArNuY0yf5rXfWtiVkEOW9AEt954kM21CM8fS74VWP/fePvUGfZKMCcTPXcjeSL8g==" saltValue="dizGslakD4F981CN5owqsg==" spinCount="100000" sheet="1" selectLockedCells="1"/>
  <phoneticPr fontId="1"/>
  <pageMargins left="0.75" right="0.75" top="1" bottom="1" header="0.51200000000000001" footer="0.51200000000000001"/>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計算シート</vt:lpstr>
      <vt:lpstr>新税率</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小池　俊輔</dc:creator>
  <cp:lastModifiedBy>小池　俊輔</cp:lastModifiedBy>
  <cp:lastPrinted>2024-02-22T05:45:52Z</cp:lastPrinted>
  <dcterms:created xsi:type="dcterms:W3CDTF">2023-12-20T05:01:06Z</dcterms:created>
  <dcterms:modified xsi:type="dcterms:W3CDTF">2024-03-22T04:47:29Z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2024-03-22T04:47:29Z</vt:filetime>
  </property>
</Properties>
</file>