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28800" windowHeight="12210" tabRatio="775"/>
  </bookViews>
  <sheets>
    <sheet name="2 人口" sheetId="43" r:id="rId1"/>
    <sheet name="7表 世帯数及び人口の推移" sheetId="41" r:id="rId2"/>
    <sheet name="8表 5歳階級人口ピラミッド" sheetId="42" r:id="rId3"/>
    <sheet name="2‐1 人口及び世帯数の推移" sheetId="3" r:id="rId4"/>
    <sheet name="2‐2 町別世帯数及び男女別人口‐推計人口‐" sheetId="6" r:id="rId5"/>
    <sheet name="2‐3、2-4" sheetId="51" r:id="rId6"/>
    <sheet name="2‐5、2‐6、2‐7" sheetId="53" r:id="rId7"/>
    <sheet name="2‐8 産業・従業上の地位男女別15歳以上就業者数 " sheetId="56" r:id="rId8"/>
    <sheet name="2‐9、2-10" sheetId="39" r:id="rId9"/>
    <sheet name="2‐11、2-12" sheetId="52" r:id="rId10"/>
    <sheet name="2‐13 町別人口の推移(平成27年～令和2年)" sheetId="37" r:id="rId11"/>
    <sheet name="2‐14 年齢(各歳)男女別人口‐推計人口‐" sheetId="55" r:id="rId12"/>
    <sheet name="2‐15 年齢(各歳)男女別人口‐平成27年国勢調査‐" sheetId="30" r:id="rId13"/>
    <sheet name="2-16 地区別5歳階級別人口-住民基本台帳人口-" sheetId="54" r:id="rId14"/>
    <sheet name="2‐17 地区別5歳階級別人口‐平成27年国勢調査‐" sheetId="21" r:id="rId15"/>
    <sheet name="2‐18 外国人住民登録人口‐住民基本台帳人口‐" sheetId="40" r:id="rId16"/>
  </sheets>
  <externalReferences>
    <externalReference r:id="rId17"/>
  </externalReferences>
  <definedNames>
    <definedName name="_xlnm._FilterDatabase" localSheetId="7" hidden="1">'2‐8 産業・従業上の地位男女別15歳以上就業者数 '!#REF!</definedName>
    <definedName name="_xlnm.Print_Area" localSheetId="0">'2 人口'!$A$1:$G$47</definedName>
    <definedName name="_xlnm.Print_Area" localSheetId="3">'2‐1 人口及び世帯数の推移'!$A$1:$N$56</definedName>
    <definedName name="_xlnm.Print_Area" localSheetId="9">'2‐11、2-12'!$A$1:$V$57</definedName>
    <definedName name="_xlnm.Print_Area" localSheetId="10">'2‐13 町別人口の推移(平成27年～令和2年)'!$A$1:$AD$52</definedName>
    <definedName name="_xlnm.Print_Area" localSheetId="11">'2‐14 年齢(各歳)男女別人口‐推計人口‐'!$A$2:$P$49</definedName>
    <definedName name="_xlnm.Print_Area" localSheetId="12">'2‐15 年齢(各歳)男女別人口‐平成27年国勢調査‐'!$A$2:$P$49</definedName>
    <definedName name="_xlnm.Print_Area" localSheetId="13">'2-16 地区別5歳階級別人口-住民基本台帳人口-'!$A$1:$Z$52</definedName>
    <definedName name="_xlnm.Print_Area" localSheetId="14">'2‐17 地区別5歳階級別人口‐平成27年国勢調査‐'!$A$1:$AA$52</definedName>
    <definedName name="_xlnm.Print_Area" localSheetId="15">'2‐18 外国人住民登録人口‐住民基本台帳人口‐'!$A$1:$E$32</definedName>
    <definedName name="_xlnm.Print_Area" localSheetId="5">'2‐3、2-4'!$A$1:$AJ$53</definedName>
    <definedName name="_xlnm.Print_Area" localSheetId="6">'2‐5、2‐6、2‐7'!$A$1:$R$46</definedName>
    <definedName name="_xlnm.Print_Area" localSheetId="7">'2‐8 産業・従業上の地位男女別15歳以上就業者数 '!$A$1:$AF$32</definedName>
    <definedName name="_xlnm.Print_Area" localSheetId="8">'2‐9、2-10'!$A$1:$W$43</definedName>
    <definedName name="_xlnm.Print_Area" localSheetId="1">'7表 世帯数及び人口の推移'!$A$1:$I$52</definedName>
    <definedName name="_xlnm.Print_Area" localSheetId="2">'8表 5歳階級人口ピラミッド'!$A$2:$I$59</definedName>
  </definedNames>
  <calcPr calcId="162913"/>
</workbook>
</file>

<file path=xl/calcChain.xml><?xml version="1.0" encoding="utf-8"?>
<calcChain xmlns="http://schemas.openxmlformats.org/spreadsheetml/2006/main">
  <c r="C41" i="52" l="1"/>
  <c r="B42" i="52" l="1"/>
  <c r="C12" i="52"/>
  <c r="I5" i="6"/>
  <c r="Z5" i="6"/>
  <c r="AA5" i="6"/>
  <c r="H6" i="6"/>
  <c r="H5" i="6"/>
  <c r="AJ21" i="6"/>
  <c r="AI21" i="6"/>
  <c r="P56" i="52" l="1"/>
  <c r="O56" i="52"/>
  <c r="P55" i="52"/>
  <c r="P53" i="52"/>
  <c r="O53" i="52"/>
  <c r="P52" i="52"/>
  <c r="O52" i="52"/>
  <c r="P50" i="52"/>
  <c r="O50" i="52"/>
  <c r="P49" i="52"/>
  <c r="O49" i="52"/>
  <c r="O48" i="52"/>
  <c r="O45" i="52"/>
  <c r="P44" i="52"/>
  <c r="O44" i="52"/>
  <c r="P43" i="52"/>
  <c r="O43" i="52"/>
  <c r="P42" i="52"/>
  <c r="O42" i="52"/>
  <c r="E47" i="52" l="1"/>
  <c r="P18" i="52"/>
  <c r="P24" i="52"/>
  <c r="N24" i="52"/>
  <c r="J24" i="52"/>
  <c r="H24" i="52"/>
  <c r="C24" i="52"/>
  <c r="P23" i="52"/>
  <c r="N23" i="52"/>
  <c r="J23" i="52"/>
  <c r="H23" i="52"/>
  <c r="C23" i="52"/>
  <c r="P22" i="52"/>
  <c r="N22" i="52"/>
  <c r="J22" i="52"/>
  <c r="H22" i="52"/>
  <c r="C22" i="52"/>
  <c r="P21" i="52"/>
  <c r="N21" i="52"/>
  <c r="J21" i="52"/>
  <c r="H21" i="52"/>
  <c r="C21" i="52"/>
  <c r="P20" i="52"/>
  <c r="N20" i="52"/>
  <c r="J20" i="52"/>
  <c r="H20" i="52"/>
  <c r="C20" i="52"/>
  <c r="P19" i="52"/>
  <c r="N19" i="52"/>
  <c r="J19" i="52"/>
  <c r="H19" i="52"/>
  <c r="C19" i="52"/>
  <c r="N18" i="52"/>
  <c r="J18" i="52"/>
  <c r="H18" i="52"/>
  <c r="C18" i="52"/>
  <c r="P17" i="52"/>
  <c r="N17" i="52"/>
  <c r="J17" i="52"/>
  <c r="H17" i="52"/>
  <c r="C17" i="52"/>
  <c r="P16" i="52"/>
  <c r="N16" i="52"/>
  <c r="R16" i="52" s="1"/>
  <c r="J16" i="52"/>
  <c r="H16" i="52"/>
  <c r="C16" i="52"/>
  <c r="P15" i="52"/>
  <c r="N15" i="52"/>
  <c r="J15" i="52"/>
  <c r="H15" i="52"/>
  <c r="C15" i="52"/>
  <c r="P14" i="52"/>
  <c r="N14" i="52"/>
  <c r="J14" i="52"/>
  <c r="H14" i="52"/>
  <c r="L14" i="52" s="1"/>
  <c r="C14" i="52"/>
  <c r="B14" i="52" s="1"/>
  <c r="P13" i="52"/>
  <c r="N13" i="52"/>
  <c r="J13" i="52"/>
  <c r="H13" i="52"/>
  <c r="C13" i="52"/>
  <c r="L18" i="52"/>
  <c r="R20" i="52" l="1"/>
  <c r="L22" i="52"/>
  <c r="L13" i="52"/>
  <c r="F13" i="52" s="1"/>
  <c r="R19" i="52"/>
  <c r="B15" i="52"/>
  <c r="R23" i="52"/>
  <c r="R15" i="52"/>
  <c r="R22" i="52"/>
  <c r="F22" i="52" s="1"/>
  <c r="L20" i="52"/>
  <c r="F20" i="52" s="1"/>
  <c r="R18" i="52"/>
  <c r="F18" i="52" s="1"/>
  <c r="L16" i="52"/>
  <c r="F16" i="52" s="1"/>
  <c r="R14" i="52"/>
  <c r="F14" i="52" s="1"/>
  <c r="R21" i="52"/>
  <c r="R17" i="52"/>
  <c r="R13" i="52"/>
  <c r="L23" i="52"/>
  <c r="F23" i="52" s="1"/>
  <c r="L21" i="52"/>
  <c r="F21" i="52" s="1"/>
  <c r="L19" i="52"/>
  <c r="L15" i="52"/>
  <c r="L17" i="52"/>
  <c r="B16" i="52"/>
  <c r="B17" i="52" s="1"/>
  <c r="B18" i="52" s="1"/>
  <c r="B19" i="52" s="1"/>
  <c r="B20" i="52" s="1"/>
  <c r="B21" i="52" s="1"/>
  <c r="B22" i="52" s="1"/>
  <c r="B23" i="52" s="1"/>
  <c r="N53" i="52"/>
  <c r="P41" i="52"/>
  <c r="O41" i="52"/>
  <c r="G41" i="52"/>
  <c r="F41" i="52"/>
  <c r="D41" i="52"/>
  <c r="B41" i="52"/>
  <c r="E13" i="52" l="1"/>
  <c r="F15" i="52"/>
  <c r="F19" i="52"/>
  <c r="F17" i="52"/>
  <c r="E14" i="52"/>
  <c r="E15" i="52" s="1"/>
  <c r="E16" i="52" s="1"/>
  <c r="E41" i="52"/>
  <c r="N41" i="52"/>
  <c r="U12" i="52"/>
  <c r="V12" i="52"/>
  <c r="T12" i="52"/>
  <c r="E17" i="52" l="1"/>
  <c r="E18" i="52" s="1"/>
  <c r="E19" i="52" s="1"/>
  <c r="E20" i="52" s="1"/>
  <c r="E21" i="52" s="1"/>
  <c r="E22" i="52" s="1"/>
  <c r="E23" i="52" s="1"/>
  <c r="H12" i="52" l="1"/>
  <c r="J12" i="52" l="1"/>
  <c r="P12" i="52"/>
  <c r="N12" i="52"/>
  <c r="AA50" i="6"/>
  <c r="Z50" i="6"/>
  <c r="AA49" i="6"/>
  <c r="Z49" i="6"/>
  <c r="AA48" i="6"/>
  <c r="Z48" i="6"/>
  <c r="AA47" i="6"/>
  <c r="Z47" i="6"/>
  <c r="I47" i="6"/>
  <c r="H47" i="6"/>
  <c r="AA46" i="6"/>
  <c r="Z46" i="6"/>
  <c r="I46" i="6"/>
  <c r="H46" i="6"/>
  <c r="AA45" i="6"/>
  <c r="Z45" i="6"/>
  <c r="R45" i="6"/>
  <c r="Q45" i="6"/>
  <c r="I45" i="6"/>
  <c r="H45" i="6"/>
  <c r="AA44" i="6"/>
  <c r="Z44" i="6"/>
  <c r="R44" i="6"/>
  <c r="Q44" i="6"/>
  <c r="I44" i="6"/>
  <c r="H44" i="6"/>
  <c r="AA43" i="6"/>
  <c r="Z43" i="6"/>
  <c r="R43" i="6"/>
  <c r="Q43" i="6"/>
  <c r="I43" i="6"/>
  <c r="H43" i="6"/>
  <c r="AA42" i="6"/>
  <c r="Z42" i="6"/>
  <c r="R42" i="6"/>
  <c r="Q42" i="6"/>
  <c r="I42" i="6"/>
  <c r="H42" i="6"/>
  <c r="AA41" i="6"/>
  <c r="Z41" i="6"/>
  <c r="R41" i="6"/>
  <c r="Q41" i="6"/>
  <c r="I41" i="6"/>
  <c r="H41" i="6"/>
  <c r="AA40" i="6"/>
  <c r="Z40" i="6"/>
  <c r="R40" i="6"/>
  <c r="Q40" i="6"/>
  <c r="I40" i="6"/>
  <c r="H40" i="6"/>
  <c r="AA39" i="6"/>
  <c r="Z39" i="6"/>
  <c r="R39" i="6"/>
  <c r="Q39" i="6"/>
  <c r="I39" i="6"/>
  <c r="H39" i="6"/>
  <c r="AA38" i="6"/>
  <c r="Z38" i="6"/>
  <c r="R38" i="6"/>
  <c r="Q38" i="6"/>
  <c r="I38" i="6"/>
  <c r="H38" i="6"/>
  <c r="AA37" i="6"/>
  <c r="Z37" i="6"/>
  <c r="R37" i="6"/>
  <c r="Q37" i="6"/>
  <c r="I37" i="6"/>
  <c r="H37" i="6"/>
  <c r="AA36" i="6"/>
  <c r="Z36" i="6"/>
  <c r="R36" i="6"/>
  <c r="Q36" i="6"/>
  <c r="I36" i="6"/>
  <c r="H36" i="6"/>
  <c r="AA35" i="6"/>
  <c r="Z35" i="6"/>
  <c r="R35" i="6"/>
  <c r="Q35" i="6"/>
  <c r="I35" i="6"/>
  <c r="H35" i="6"/>
  <c r="AA34" i="6"/>
  <c r="Z34" i="6"/>
  <c r="R34" i="6"/>
  <c r="Q34" i="6"/>
  <c r="I34" i="6"/>
  <c r="H34" i="6"/>
  <c r="AA33" i="6"/>
  <c r="Z33" i="6"/>
  <c r="R33" i="6"/>
  <c r="Q33" i="6"/>
  <c r="I33" i="6"/>
  <c r="H33" i="6"/>
  <c r="AA32" i="6"/>
  <c r="Z32" i="6"/>
  <c r="R32" i="6"/>
  <c r="Q32" i="6"/>
  <c r="I32" i="6"/>
  <c r="H32" i="6"/>
  <c r="AA31" i="6"/>
  <c r="Z31" i="6"/>
  <c r="R31" i="6"/>
  <c r="Q31" i="6"/>
  <c r="I31" i="6"/>
  <c r="H31" i="6"/>
  <c r="AA30" i="6"/>
  <c r="Z30" i="6"/>
  <c r="R30" i="6"/>
  <c r="Q30" i="6"/>
  <c r="I30" i="6"/>
  <c r="H30" i="6"/>
  <c r="AA29" i="6"/>
  <c r="Z29" i="6"/>
  <c r="R29" i="6"/>
  <c r="Q29" i="6"/>
  <c r="I29" i="6"/>
  <c r="H29" i="6"/>
  <c r="AA28" i="6"/>
  <c r="Z28" i="6"/>
  <c r="R28" i="6"/>
  <c r="Q28" i="6"/>
  <c r="I28" i="6"/>
  <c r="H28" i="6"/>
  <c r="AA27" i="6"/>
  <c r="Z27" i="6"/>
  <c r="R27" i="6"/>
  <c r="Q27" i="6"/>
  <c r="I27" i="6"/>
  <c r="H27" i="6"/>
  <c r="AA26" i="6"/>
  <c r="Z26" i="6"/>
  <c r="R26" i="6"/>
  <c r="Q26" i="6"/>
  <c r="I26" i="6"/>
  <c r="H26" i="6"/>
  <c r="AA25" i="6"/>
  <c r="Z25" i="6"/>
  <c r="R25" i="6"/>
  <c r="Q25" i="6"/>
  <c r="I25" i="6"/>
  <c r="H25" i="6"/>
  <c r="AA24" i="6"/>
  <c r="Z24" i="6"/>
  <c r="R24" i="6"/>
  <c r="Q24" i="6"/>
  <c r="I24" i="6"/>
  <c r="H24" i="6"/>
  <c r="AA23" i="6"/>
  <c r="Z23" i="6"/>
  <c r="R23" i="6"/>
  <c r="Q23" i="6"/>
  <c r="I23" i="6"/>
  <c r="H23" i="6"/>
  <c r="AA22" i="6"/>
  <c r="Z22" i="6"/>
  <c r="R22" i="6"/>
  <c r="Q22" i="6"/>
  <c r="I22" i="6"/>
  <c r="H22" i="6"/>
  <c r="AA21" i="6"/>
  <c r="Z21" i="6"/>
  <c r="R21" i="6"/>
  <c r="Q21" i="6"/>
  <c r="I21" i="6"/>
  <c r="H21" i="6"/>
  <c r="AJ20" i="6"/>
  <c r="AI20" i="6"/>
  <c r="AA20" i="6"/>
  <c r="Z20" i="6"/>
  <c r="R20" i="6"/>
  <c r="Q20" i="6"/>
  <c r="I20" i="6"/>
  <c r="H20" i="6"/>
  <c r="AJ19" i="6"/>
  <c r="AI19" i="6"/>
  <c r="AA19" i="6"/>
  <c r="Z19" i="6"/>
  <c r="R19" i="6"/>
  <c r="Q19" i="6"/>
  <c r="I19" i="6"/>
  <c r="H19" i="6"/>
  <c r="AJ18" i="6"/>
  <c r="AI18" i="6"/>
  <c r="AA18" i="6"/>
  <c r="Z18" i="6"/>
  <c r="R18" i="6"/>
  <c r="Q18" i="6"/>
  <c r="I18" i="6"/>
  <c r="H18" i="6"/>
  <c r="AJ17" i="6"/>
  <c r="AI17" i="6"/>
  <c r="AA17" i="6"/>
  <c r="Z17" i="6"/>
  <c r="R17" i="6"/>
  <c r="Q17" i="6"/>
  <c r="I17" i="6"/>
  <c r="H17" i="6"/>
  <c r="AJ16" i="6"/>
  <c r="AI16" i="6"/>
  <c r="AA16" i="6"/>
  <c r="Z16" i="6"/>
  <c r="R16" i="6"/>
  <c r="Q16" i="6"/>
  <c r="I16" i="6"/>
  <c r="H16" i="6"/>
  <c r="AJ15" i="6"/>
  <c r="AI15" i="6"/>
  <c r="AA15" i="6"/>
  <c r="Z15" i="6"/>
  <c r="R15" i="6"/>
  <c r="Q15" i="6"/>
  <c r="I15" i="6"/>
  <c r="H15" i="6"/>
  <c r="AJ14" i="6"/>
  <c r="AI14" i="6"/>
  <c r="AA14" i="6"/>
  <c r="Z14" i="6"/>
  <c r="R14" i="6"/>
  <c r="Q14" i="6"/>
  <c r="I14" i="6"/>
  <c r="H14" i="6"/>
  <c r="AJ13" i="6"/>
  <c r="AI13" i="6"/>
  <c r="R13" i="6"/>
  <c r="Q13" i="6"/>
  <c r="I13" i="6"/>
  <c r="H13" i="6"/>
  <c r="AJ12" i="6"/>
  <c r="AI12" i="6"/>
  <c r="R12" i="6"/>
  <c r="Q12" i="6"/>
  <c r="I12" i="6"/>
  <c r="H12" i="6"/>
  <c r="AJ11" i="6"/>
  <c r="AI11" i="6"/>
  <c r="AA11" i="6"/>
  <c r="Z11" i="6"/>
  <c r="R11" i="6"/>
  <c r="Q11" i="6"/>
  <c r="I11" i="6"/>
  <c r="H11" i="6"/>
  <c r="AJ10" i="6"/>
  <c r="AI10" i="6"/>
  <c r="AA10" i="6"/>
  <c r="Z10" i="6"/>
  <c r="R10" i="6"/>
  <c r="Q10" i="6"/>
  <c r="I10" i="6"/>
  <c r="H10" i="6"/>
  <c r="AJ9" i="6"/>
  <c r="AI9" i="6"/>
  <c r="AA9" i="6"/>
  <c r="Z9" i="6"/>
  <c r="R9" i="6"/>
  <c r="Q9" i="6"/>
  <c r="I9" i="6"/>
  <c r="H9" i="6"/>
  <c r="AJ8" i="6"/>
  <c r="AI8" i="6"/>
  <c r="AA8" i="6"/>
  <c r="Z8" i="6"/>
  <c r="R8" i="6"/>
  <c r="Q8" i="6"/>
  <c r="I8" i="6"/>
  <c r="H8" i="6"/>
  <c r="AJ7" i="6"/>
  <c r="AI7" i="6"/>
  <c r="AA7" i="6"/>
  <c r="Z7" i="6"/>
  <c r="R7" i="6"/>
  <c r="Q7" i="6"/>
  <c r="I7" i="6"/>
  <c r="H7" i="6"/>
  <c r="AJ6" i="6"/>
  <c r="AI6" i="6"/>
  <c r="AA6" i="6"/>
  <c r="Z6" i="6"/>
  <c r="R6" i="6"/>
  <c r="Q6" i="6"/>
  <c r="I6" i="6"/>
  <c r="AJ5" i="6"/>
  <c r="AI5" i="6"/>
  <c r="R5" i="6"/>
  <c r="Q5" i="6"/>
  <c r="E56" i="52" l="1"/>
  <c r="B56" i="52"/>
  <c r="N55" i="52"/>
  <c r="E55" i="52"/>
  <c r="B55" i="52"/>
  <c r="N54" i="52"/>
  <c r="E54" i="52"/>
  <c r="B54" i="52"/>
  <c r="E53" i="52"/>
  <c r="B53" i="52"/>
  <c r="N52" i="52"/>
  <c r="E52" i="52"/>
  <c r="B52" i="52"/>
  <c r="E51" i="52"/>
  <c r="B51" i="52"/>
  <c r="E50" i="52"/>
  <c r="B50" i="52"/>
  <c r="E49" i="52"/>
  <c r="B49" i="52"/>
  <c r="N48" i="52"/>
  <c r="E48" i="52"/>
  <c r="B48" i="52"/>
  <c r="N47" i="52"/>
  <c r="B47" i="52"/>
  <c r="N46" i="52"/>
  <c r="E46" i="52"/>
  <c r="B46" i="52"/>
  <c r="E45" i="52"/>
  <c r="B45" i="52"/>
  <c r="E44" i="52"/>
  <c r="B44" i="52"/>
  <c r="N43" i="52"/>
  <c r="E43" i="52"/>
  <c r="B43" i="52"/>
  <c r="E42" i="52"/>
  <c r="L24" i="52"/>
  <c r="R24" i="52" l="1"/>
  <c r="F24" i="52" s="1"/>
  <c r="F12" i="52" s="1"/>
  <c r="N49" i="52"/>
  <c r="N44" i="52"/>
  <c r="N45" i="52"/>
  <c r="N50" i="52"/>
  <c r="N42" i="52"/>
  <c r="N51" i="52"/>
  <c r="N56" i="52"/>
  <c r="R12" i="52" l="1"/>
  <c r="L12" i="52"/>
  <c r="G12" i="52" l="1"/>
  <c r="K12" i="52"/>
  <c r="S12" i="52"/>
  <c r="I12" i="52"/>
  <c r="O12" i="52"/>
  <c r="M12" i="52"/>
  <c r="Q12" i="52"/>
  <c r="B24" i="52"/>
  <c r="B12" i="52" s="1"/>
  <c r="D12" i="52" s="1"/>
  <c r="E24" i="52"/>
  <c r="E12" i="52" s="1"/>
</calcChain>
</file>

<file path=xl/sharedStrings.xml><?xml version="1.0" encoding="utf-8"?>
<sst xmlns="http://schemas.openxmlformats.org/spreadsheetml/2006/main" count="1603" uniqueCount="757">
  <si>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</si>
  <si>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</si>
  <si>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</si>
  <si>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</si>
  <si>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</si>
  <si>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</si>
  <si>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</si>
  <si>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</si>
  <si>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</si>
  <si>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</si>
  <si>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</si>
  <si>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</si>
  <si>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</si>
  <si>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</si>
  <si>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</si>
  <si>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</si>
  <si>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</si>
  <si>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35年</t>
  </si>
  <si>
    <t>40年</t>
  </si>
  <si>
    <t>45年</t>
  </si>
  <si>
    <t>50年</t>
  </si>
  <si>
    <t>55年</t>
  </si>
  <si>
    <t>60年</t>
  </si>
  <si>
    <t>61年</t>
  </si>
  <si>
    <t>62年</t>
  </si>
  <si>
    <t>63年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</si>
  <si>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</si>
  <si>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</si>
  <si>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</si>
  <si>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</si>
  <si>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</si>
  <si>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</si>
  <si>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</si>
  <si>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</si>
  <si>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</si>
  <si>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</si>
  <si>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</si>
  <si>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</si>
  <si>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</si>
  <si>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</si>
  <si>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</si>
  <si>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</si>
  <si>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</si>
  <si>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</si>
  <si>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</si>
  <si>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</si>
  <si>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</si>
  <si>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</si>
  <si>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</si>
  <si>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</si>
  <si>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</si>
  <si>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</si>
  <si>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</si>
  <si>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</si>
  <si>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</si>
  <si>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</si>
  <si>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</si>
  <si>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</si>
  <si>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</si>
  <si>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</si>
  <si>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</si>
  <si>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</si>
  <si>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</si>
  <si>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</si>
  <si>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</si>
  <si>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</si>
  <si>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</si>
  <si>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</si>
  <si>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</si>
  <si>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</si>
  <si>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</si>
  <si>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</si>
  <si>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</si>
  <si>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</si>
  <si>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</si>
  <si>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</si>
  <si>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</si>
  <si>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</si>
  <si>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</si>
  <si>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</si>
  <si>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</si>
  <si>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</si>
  <si>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</si>
  <si>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</si>
  <si>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</si>
  <si>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</si>
  <si>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</si>
  <si>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</si>
  <si>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</si>
  <si>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</si>
  <si>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</si>
  <si>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</si>
  <si>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</si>
  <si>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</si>
  <si>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</si>
  <si>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</si>
  <si>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</si>
  <si>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</si>
  <si>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</si>
  <si>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</si>
  <si>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</si>
  <si>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</si>
  <si>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</si>
  <si>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</si>
  <si>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</si>
  <si>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</si>
  <si>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</si>
  <si>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</si>
  <si>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</si>
  <si>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</si>
  <si>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</si>
  <si>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</si>
  <si>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</si>
  <si>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</si>
  <si>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</si>
  <si>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</si>
  <si>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</si>
  <si>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</si>
  <si>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</si>
  <si>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</si>
  <si>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</si>
  <si>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</si>
  <si>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</si>
  <si>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</si>
  <si>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</si>
  <si>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</si>
  <si>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</si>
  <si>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</si>
  <si>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</si>
  <si>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</si>
  <si>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</si>
  <si>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</si>
  <si>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</si>
  <si>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</si>
  <si>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</si>
  <si>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</si>
  <si>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</si>
  <si>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</si>
  <si>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</si>
  <si>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</si>
  <si>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</si>
  <si>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</si>
  <si>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</si>
  <si>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</si>
  <si>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</si>
  <si>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</si>
  <si>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</si>
  <si>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</si>
  <si>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</si>
  <si>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</si>
  <si>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</si>
  <si>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</si>
  <si>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</si>
  <si>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</si>
  <si>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</si>
  <si>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</si>
  <si>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</si>
  <si>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</si>
  <si>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</si>
  <si>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</si>
  <si>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</si>
  <si>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</si>
  <si>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</si>
  <si>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</si>
  <si>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</si>
  <si>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</si>
  <si>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</si>
  <si>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</si>
  <si>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</si>
  <si>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</si>
  <si>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</si>
  <si>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</si>
  <si>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</si>
  <si>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</si>
  <si>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</si>
  <si>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</si>
  <si>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</si>
  <si>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</si>
  <si>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</si>
  <si>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</si>
  <si>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就業者</t>
  </si>
  <si>
    <t>通学者</t>
  </si>
  <si>
    <t>鹿沼地区</t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</si>
  <si>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</si>
  <si>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</si>
  <si>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</si>
  <si>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2-2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</si>
  <si>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</si>
  <si>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</si>
  <si>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</si>
  <si>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</si>
  <si>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</si>
  <si>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</si>
  <si>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</si>
  <si>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</si>
  <si>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</si>
  <si>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</si>
  <si>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</si>
  <si>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</si>
  <si>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</si>
  <si>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</si>
  <si>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</si>
  <si>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</si>
  <si>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</si>
  <si>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</si>
  <si>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</si>
  <si>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</si>
  <si>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</si>
  <si>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</si>
  <si>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</si>
  <si>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</si>
  <si>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</si>
  <si>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</si>
  <si>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</si>
  <si>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</si>
  <si>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</si>
  <si>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</si>
  <si>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</si>
  <si>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</si>
  <si>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</si>
  <si>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</si>
  <si>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</si>
  <si>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</si>
  <si>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</si>
  <si>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</si>
  <si>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</si>
  <si>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</si>
  <si>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</si>
  <si>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</si>
  <si>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</si>
  <si>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</si>
  <si>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</si>
  <si>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</si>
  <si>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</si>
  <si>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</si>
  <si>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</si>
  <si>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</si>
  <si>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</si>
  <si>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</si>
  <si>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</si>
  <si>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</si>
  <si>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</si>
  <si>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</si>
  <si>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</si>
  <si>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</si>
  <si>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</si>
  <si>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</si>
  <si>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</si>
  <si>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</si>
  <si>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</si>
  <si>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</si>
  <si>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</si>
  <si>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</si>
  <si>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</si>
  <si>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</si>
  <si>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</si>
  <si>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</si>
  <si>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</si>
  <si>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</si>
  <si>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</si>
  <si>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</si>
  <si>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</si>
  <si>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</si>
  <si>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</si>
  <si>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</si>
  <si>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</si>
  <si>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</si>
  <si>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</si>
  <si>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</si>
  <si>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</si>
  <si>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</si>
  <si>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</si>
  <si>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</si>
  <si>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</si>
  <si>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</si>
  <si>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</si>
  <si>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</si>
  <si>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</si>
  <si>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</si>
  <si>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</si>
  <si>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</si>
  <si>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</si>
  <si>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</si>
  <si>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</si>
  <si>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</si>
  <si>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</si>
  <si>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0" eb="2">
      <t>２ネン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</si>
  <si>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</si>
  <si>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</si>
  <si>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</si>
  <si>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</si>
  <si>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</si>
  <si>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</si>
  <si>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</si>
  <si>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</si>
  <si>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</si>
  <si>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</si>
  <si>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</si>
  <si>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</si>
  <si>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</si>
  <si>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</si>
  <si>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</si>
  <si>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6"/>
  </si>
  <si>
    <t xml:space="preserve">Ｊ </t>
    <phoneticPr fontId="16"/>
  </si>
  <si>
    <t>Ｋ</t>
    <phoneticPr fontId="16"/>
  </si>
  <si>
    <t>Ｌ</t>
    <phoneticPr fontId="16"/>
  </si>
  <si>
    <t>Ｍ</t>
    <phoneticPr fontId="16"/>
  </si>
  <si>
    <t>Ｎ</t>
    <phoneticPr fontId="16"/>
  </si>
  <si>
    <t>Ｏ</t>
    <phoneticPr fontId="16"/>
  </si>
  <si>
    <t>Ｐ</t>
    <phoneticPr fontId="16"/>
  </si>
  <si>
    <t>Ｑ</t>
    <phoneticPr fontId="16"/>
  </si>
  <si>
    <t>Ｒ</t>
    <phoneticPr fontId="16"/>
  </si>
  <si>
    <t xml:space="preserve">（再掲）    </t>
    <phoneticPr fontId="16"/>
  </si>
  <si>
    <t xml:space="preserve">第1次産業    </t>
    <phoneticPr fontId="16"/>
  </si>
  <si>
    <t xml:space="preserve">第2次産業    </t>
    <phoneticPr fontId="16"/>
  </si>
  <si>
    <t xml:space="preserve">第3次産業    </t>
    <phoneticPr fontId="16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</si>
  <si>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</si>
  <si>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</si>
  <si>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</si>
  <si>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</si>
  <si>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</si>
  <si>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</si>
  <si>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</si>
  <si>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</si>
  <si>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</si>
  <si>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</si>
  <si>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</si>
  <si>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</si>
  <si>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</si>
  <si>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</si>
  <si>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</si>
  <si>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</si>
  <si>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</si>
  <si>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</si>
  <si>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</si>
  <si>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</si>
  <si>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</si>
  <si>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</si>
  <si>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</si>
  <si>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</si>
  <si>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</si>
  <si>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</si>
  <si>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</si>
  <si>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</si>
  <si>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</si>
  <si>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</si>
  <si>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</si>
  <si>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</si>
  <si>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</si>
  <si>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</si>
  <si>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</si>
  <si>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</si>
  <si>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　　世　　帯　　数　　の　　推　　移</t>
    <rPh sb="14" eb="18">
      <t>スイイ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</si>
  <si>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</si>
  <si>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</si>
  <si>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</si>
  <si>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</si>
  <si>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6"/>
  </si>
  <si>
    <t>Ｂ</t>
    <phoneticPr fontId="16"/>
  </si>
  <si>
    <t xml:space="preserve">Ｃ </t>
    <phoneticPr fontId="16"/>
  </si>
  <si>
    <t xml:space="preserve">Ｄ </t>
    <phoneticPr fontId="16"/>
  </si>
  <si>
    <t xml:space="preserve">Ｅ </t>
    <phoneticPr fontId="16"/>
  </si>
  <si>
    <t xml:space="preserve">Ｆ </t>
    <phoneticPr fontId="16"/>
  </si>
  <si>
    <t>Ｇ</t>
    <phoneticPr fontId="16"/>
  </si>
  <si>
    <t>Ｈ</t>
    <phoneticPr fontId="16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</si>
  <si>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</si>
  <si>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</si>
  <si>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</si>
  <si>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</si>
  <si>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</si>
  <si>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</si>
  <si>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</si>
  <si>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</si>
  <si>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</si>
  <si>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</si>
  <si>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</si>
  <si>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</si>
  <si>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</si>
  <si>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</si>
  <si>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</si>
  <si>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</si>
  <si>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</si>
  <si>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</si>
  <si>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区分</t>
    <rPh sb="0" eb="2">
      <t>クブン</t>
    </rPh>
    <phoneticPr fontId="2"/>
  </si>
  <si>
    <t>平成12年</t>
    <rPh sb="0" eb="5">
      <t>ヘイセイ７ネン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</si>
  <si>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</si>
  <si>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</si>
  <si>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</si>
  <si>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</si>
  <si>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</si>
  <si>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</si>
  <si>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</si>
  <si>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</si>
  <si>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</si>
  <si>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</si>
  <si>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</si>
  <si>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</si>
  <si>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</si>
  <si>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</si>
  <si>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</si>
  <si>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男女別15歳以上就業者数     ―国勢調査―</t>
    <phoneticPr fontId="5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</si>
  <si>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</si>
  <si>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</si>
  <si>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</si>
  <si>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</si>
  <si>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</si>
  <si>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</si>
  <si>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</si>
  <si>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</si>
  <si>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</si>
  <si>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</si>
  <si>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</si>
  <si>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</si>
  <si>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</si>
  <si>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</si>
  <si>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</si>
  <si>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</si>
  <si>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</si>
  <si>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</si>
  <si>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</si>
  <si>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</si>
  <si>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</si>
  <si>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</si>
  <si>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</si>
  <si>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</si>
  <si>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</si>
  <si>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</si>
  <si>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</si>
  <si>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</si>
  <si>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</si>
  <si>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モンゴル</t>
  </si>
  <si>
    <t>パキスタン</t>
  </si>
  <si>
    <t>ペルー</t>
  </si>
  <si>
    <t>フィリピン</t>
  </si>
  <si>
    <t>タイ</t>
  </si>
  <si>
    <t>米国</t>
  </si>
  <si>
    <t>ベトナム</t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</si>
  <si>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</si>
  <si>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</si>
  <si>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</si>
  <si>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</si>
  <si>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</si>
  <si>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</si>
  <si>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</si>
  <si>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</si>
  <si>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</si>
  <si>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</si>
  <si>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</si>
  <si>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</si>
  <si>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</si>
  <si>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</si>
  <si>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</si>
  <si>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</si>
  <si>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</si>
  <si>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</si>
  <si>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</si>
  <si>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総数</t>
    <phoneticPr fontId="2"/>
  </si>
  <si>
    <t>23年</t>
    <rPh sb="2" eb="3">
      <t>ネン</t>
    </rPh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</si>
  <si>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</si>
  <si>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</si>
  <si>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 xml:space="preserve">農業，林業    </t>
    <rPh sb="3" eb="5">
      <t>リンギョウ</t>
    </rPh>
    <phoneticPr fontId="16"/>
  </si>
  <si>
    <t xml:space="preserve">漁業    </t>
    <phoneticPr fontId="16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</si>
  <si>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</si>
  <si>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</si>
  <si>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</si>
  <si>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</si>
  <si>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</si>
  <si>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</si>
  <si>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</si>
  <si>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</si>
  <si>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</si>
  <si>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</si>
  <si>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</si>
  <si>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</si>
  <si>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</si>
  <si>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</si>
  <si>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</si>
  <si>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</si>
  <si>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</si>
  <si>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</si>
  <si>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</si>
  <si>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</si>
  <si>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</si>
  <si>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</si>
  <si>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</si>
  <si>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</si>
  <si>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</si>
  <si>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</si>
  <si>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>△0.6</t>
    <phoneticPr fontId="5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</si>
  <si>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</si>
  <si>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</si>
  <si>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</si>
  <si>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</si>
  <si>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</si>
  <si>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</si>
  <si>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</si>
  <si>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</si>
  <si>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</si>
  <si>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</si>
  <si>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</si>
  <si>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</si>
  <si>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　男　　女　　別　　人　　口　          -　推　計　人　口　-</t>
  </si>
  <si>
    <t>（単位:人・％)</t>
  </si>
  <si>
    <t>85歳以上</t>
  </si>
  <si>
    <t>年齢不詳</t>
  </si>
  <si>
    <t>65歳以上</t>
  </si>
  <si>
    <t>資料：栃木県毎月人口調査年齢別人口調査結果</t>
  </si>
  <si>
    <t>ネパール</t>
  </si>
  <si>
    <t>台湾</t>
  </si>
  <si>
    <t>26年</t>
    <rPh sb="0" eb="3">
      <t>２５ネン</t>
    </rPh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</si>
  <si>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</si>
  <si>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</si>
  <si>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</si>
  <si>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</si>
  <si>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</si>
  <si>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</si>
  <si>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</si>
  <si>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</si>
  <si>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</si>
  <si>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</si>
  <si>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</si>
  <si>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</si>
  <si>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</si>
  <si>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</si>
  <si>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</si>
  <si>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</si>
  <si>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</si>
  <si>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</si>
  <si>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</si>
  <si>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</si>
  <si>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</si>
  <si>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</si>
  <si>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</si>
  <si>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</si>
  <si>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</si>
  <si>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</si>
  <si>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</si>
  <si>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</si>
  <si>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</si>
  <si>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</si>
  <si>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</si>
  <si>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</si>
  <si>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</si>
  <si>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</si>
  <si>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</si>
  <si>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</si>
  <si>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</si>
  <si>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</si>
  <si>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</si>
  <si>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</si>
  <si>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</si>
  <si>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</si>
  <si>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</si>
  <si>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</si>
  <si>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</si>
  <si>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</si>
  <si>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</si>
  <si>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</si>
  <si>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</si>
  <si>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</si>
  <si>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</si>
  <si>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</si>
  <si>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27年</t>
    <rPh sb="2" eb="3">
      <t>ネン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</si>
  <si>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</si>
  <si>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</si>
  <si>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</si>
  <si>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</si>
  <si>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</si>
  <si>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</si>
  <si>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</si>
  <si>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</si>
  <si>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</si>
  <si>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</si>
  <si>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</si>
  <si>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</si>
  <si>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</si>
  <si>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</si>
  <si>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</si>
  <si>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</si>
  <si>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</si>
  <si>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</si>
  <si>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>28年</t>
    <rPh sb="2" eb="3">
      <t>ネン</t>
    </rPh>
    <phoneticPr fontId="2"/>
  </si>
  <si>
    <t>（平成27年10月1日現在）</t>
    <phoneticPr fontId="2"/>
  </si>
  <si>
    <t>　男　　女　　別　　人　　口　　　　　　　-平成27年国勢調査-</t>
    <rPh sb="22" eb="24">
      <t>ヘイセイ</t>
    </rPh>
    <rPh sb="26" eb="27">
      <t>ネン</t>
    </rPh>
    <rPh sb="27" eb="29">
      <t>コクセイ</t>
    </rPh>
    <rPh sb="29" eb="31">
      <t>チョウサ</t>
    </rPh>
    <phoneticPr fontId="2"/>
  </si>
  <si>
    <t>平成12年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</si>
  <si>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</si>
  <si>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</si>
  <si>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　　　　　　―昭和60年・平成27年国勢調査―</t>
    <rPh sb="7" eb="9">
      <t>ショウワ</t>
    </rPh>
    <rPh sb="11" eb="12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2"/>
  </si>
  <si>
    <t>（再掲）</t>
    <rPh sb="1" eb="3">
      <t>サイケイ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</si>
  <si>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</si>
  <si>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6">
      <t>ジンコウトウ</t>
    </rPh>
    <rPh sb="16" eb="18">
      <t>キホン</t>
    </rPh>
    <rPh sb="18" eb="20">
      <t>シュウケイ</t>
    </rPh>
    <rPh sb="20" eb="22">
      <t>ケッカ</t>
    </rPh>
    <phoneticPr fontId="2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</si>
  <si>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</si>
  <si>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―大正9年～平成27年国勢調査―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</si>
  <si>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</si>
  <si>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及  び  男  女  別  人  口　　　　―　推　計　人　口　―</t>
    <rPh sb="0" eb="1">
      <t>オヨ</t>
    </rPh>
    <rPh sb="6" eb="10">
      <t>ダンジョ</t>
    </rPh>
    <rPh sb="12" eb="13">
      <t>ベツ</t>
    </rPh>
    <rPh sb="15" eb="19">
      <t>ジンコウ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</si>
  <si>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及  び  男  女  別  人  口　　―推計人口―　（つづき）</t>
    <rPh sb="0" eb="1">
      <t>オヨ</t>
    </rPh>
    <rPh sb="6" eb="10">
      <t>ダンジョ</t>
    </rPh>
    <rPh sb="12" eb="13">
      <t>ベツ</t>
    </rPh>
    <rPh sb="15" eb="19">
      <t>ジンコウ</t>
    </rPh>
    <rPh sb="22" eb="23">
      <t>スイ</t>
    </rPh>
    <rPh sb="23" eb="24">
      <t>ケイ</t>
    </rPh>
    <rPh sb="24" eb="25">
      <t>ヒト</t>
    </rPh>
    <rPh sb="25" eb="26">
      <t>クチ</t>
    </rPh>
    <phoneticPr fontId="5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</si>
  <si>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</si>
  <si>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</si>
  <si>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　―　住民基本台帳人口　―</t>
    <phoneticPr fontId="2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</si>
  <si>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</si>
  <si>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</si>
  <si>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</si>
  <si>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</si>
  <si>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</si>
  <si>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</si>
  <si>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</si>
  <si>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</si>
  <si>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</si>
  <si>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</si>
  <si>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</si>
  <si>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</si>
  <si>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</si>
  <si>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</si>
  <si>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</si>
  <si>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</si>
  <si>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</si>
  <si>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</si>
  <si>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</si>
  <si>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</si>
  <si>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</si>
  <si>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</si>
  <si>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 xml:space="preserve">　F 電気・ガス等
</t>
    <phoneticPr fontId="2"/>
  </si>
  <si>
    <t>　G 情報通信業</t>
    <phoneticPr fontId="2"/>
  </si>
  <si>
    <t xml:space="preserve">　H 運輸業・郵便業
</t>
    <phoneticPr fontId="2"/>
  </si>
  <si>
    <t xml:space="preserve">　J 金融業・保険業
</t>
    <phoneticPr fontId="2"/>
  </si>
  <si>
    <t xml:space="preserve">　K 不動産業等
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</si>
  <si>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</si>
  <si>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</si>
  <si>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</si>
  <si>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</si>
  <si>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</si>
  <si>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</si>
  <si>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</si>
  <si>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 xml:space="preserve"> 　I  卸売業・小売業
</t>
    <phoneticPr fontId="2"/>
  </si>
  <si>
    <t>　R ｻｰﾋﾞｽ業（他に分類されないもの）</t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</si>
  <si>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</si>
  <si>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</si>
  <si>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</si>
  <si>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</si>
  <si>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</si>
  <si>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</si>
  <si>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</si>
  <si>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</si>
  <si>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</si>
  <si>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</si>
  <si>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</si>
  <si>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</si>
  <si>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</si>
  <si>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</si>
  <si>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</si>
  <si>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</si>
  <si>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</si>
  <si>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</si>
  <si>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</si>
  <si>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</si>
  <si>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</si>
  <si>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</si>
  <si>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</si>
  <si>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（注4）　平成27年9月より国勢調査の結果を基に推計</t>
    <rPh sb="1" eb="2">
      <t>チュウ</t>
    </rPh>
    <rPh sb="5" eb="7">
      <t>ヘイセイ</t>
    </rPh>
    <rPh sb="9" eb="10">
      <t>ネン</t>
    </rPh>
    <rPh sb="11" eb="12">
      <t>ガツ</t>
    </rPh>
    <rPh sb="14" eb="16">
      <t>コクセイ</t>
    </rPh>
    <rPh sb="16" eb="18">
      <t>チョウサ</t>
    </rPh>
    <rPh sb="19" eb="21">
      <t>ケッカ</t>
    </rPh>
    <rPh sb="22" eb="23">
      <t>モト</t>
    </rPh>
    <rPh sb="24" eb="26">
      <t>スイケイ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</si>
  <si>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</si>
  <si>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</si>
  <si>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</si>
  <si>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</si>
  <si>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―　平成27年国勢調査　―</t>
    <rPh sb="2" eb="4">
      <t>ヘイセイ</t>
    </rPh>
    <rPh sb="6" eb="7">
      <t>ネン</t>
    </rPh>
    <rPh sb="7" eb="9">
      <t>コクセイ</t>
    </rPh>
    <rPh sb="9" eb="11">
      <t>チョウサ</t>
    </rPh>
    <phoneticPr fontId="2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</si>
  <si>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</si>
  <si>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</si>
  <si>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（注5）　※印は未公表値</t>
    <rPh sb="1" eb="2">
      <t>チュウ</t>
    </rPh>
    <rPh sb="6" eb="7">
      <t>シルシ</t>
    </rPh>
    <rPh sb="8" eb="11">
      <t>ミコウヒョウ</t>
    </rPh>
    <rPh sb="11" eb="12">
      <t>チ</t>
    </rPh>
    <phoneticPr fontId="5"/>
  </si>
  <si>
    <t>（注2）　推計人口とは、国勢調査（平成27年10月1日）を基礎として、毎月の出生・死亡・転入・転出を加減して算出された推計値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キソ</t>
    </rPh>
    <rPh sb="35" eb="37">
      <t>マイツキ</t>
    </rPh>
    <rPh sb="38" eb="40">
      <t>シュッセイ</t>
    </rPh>
    <rPh sb="41" eb="43">
      <t>シボウ</t>
    </rPh>
    <rPh sb="44" eb="46">
      <t>テンニュウ</t>
    </rPh>
    <rPh sb="47" eb="49">
      <t>テンシュツ</t>
    </rPh>
    <rPh sb="50" eb="52">
      <t>カゲン</t>
    </rPh>
    <rPh sb="54" eb="56">
      <t>サンシュツ</t>
    </rPh>
    <rPh sb="59" eb="62">
      <t>スイケイチ</t>
    </rPh>
    <phoneticPr fontId="5"/>
  </si>
  <si>
    <t>栄町2丁目</t>
    <rPh sb="0" eb="2">
      <t>サカエチョウ</t>
    </rPh>
    <rPh sb="3" eb="5">
      <t>１チョウメ</t>
    </rPh>
    <phoneticPr fontId="5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</si>
  <si>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</si>
  <si>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</si>
  <si>
    <t>(平成27年10月1日現在）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</si>
  <si>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>推計人口</t>
    <rPh sb="0" eb="2">
      <t>スイケイ</t>
    </rPh>
    <rPh sb="2" eb="4">
      <t>ジンコウ</t>
    </rPh>
    <phoneticPr fontId="2"/>
  </si>
  <si>
    <t>資料：平成27年国勢調査　就業状態等基本集計結果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5"/>
  </si>
  <si>
    <t>29年</t>
    <rPh sb="2" eb="3">
      <t>ネン</t>
    </rPh>
    <phoneticPr fontId="2"/>
  </si>
  <si>
    <t>資料：平成27年国勢調査</t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</si>
  <si>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</si>
  <si>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</si>
  <si>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t>従業・通学市区町村「不詳・外国含む</t>
    <rPh sb="15" eb="16">
      <t>フク</t>
    </rPh>
    <phoneticPr fontId="2"/>
  </si>
  <si>
    <r>
      <t xml:space="preserve">栃木市
</t>
    </r>
    <r>
      <rPr>
        <sz val="8"/>
        <color indexed="8"/>
        <rFont val="ＭＳ Ｐ明朝"/>
        <family val="1"/>
        <charset val="128"/>
      </rPr>
      <t>（西方町）</t>
    </r>
    <rPh sb="0" eb="2">
      <t>トチギ</t>
    </rPh>
    <rPh sb="2" eb="3">
      <t>シ</t>
    </rPh>
    <rPh sb="5" eb="8">
      <t>ニシカタマチ</t>
    </rPh>
    <phoneticPr fontId="11"/>
  </si>
  <si>
    <t>(注)　平成27年の結果からは西方町は栃木市の結果とする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7">
      <t>ニシカタ</t>
    </rPh>
    <rPh sb="17" eb="18">
      <t>マチ</t>
    </rPh>
    <rPh sb="19" eb="21">
      <t>トチギ</t>
    </rPh>
    <rPh sb="21" eb="22">
      <t>シ</t>
    </rPh>
    <rPh sb="23" eb="25">
      <t>ケッカ</t>
    </rPh>
    <phoneticPr fontId="2"/>
  </si>
  <si>
    <t>千手町</t>
    <phoneticPr fontId="5"/>
  </si>
  <si>
    <t>-</t>
    <phoneticPr fontId="5"/>
  </si>
  <si>
    <t>-</t>
    <phoneticPr fontId="5"/>
  </si>
  <si>
    <t>(注)　平成22年、平成27年は年齢不詳を含む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ネンレイ</t>
    </rPh>
    <rPh sb="18" eb="20">
      <t>フショウ</t>
    </rPh>
    <rPh sb="21" eb="22">
      <t>フク</t>
    </rPh>
    <phoneticPr fontId="2"/>
  </si>
  <si>
    <t>（注）　総計は分類不能の産業を含む</t>
    <rPh sb="1" eb="2">
      <t>チュウ</t>
    </rPh>
    <rPh sb="4" eb="6">
      <t>ソウケイ</t>
    </rPh>
    <phoneticPr fontId="2"/>
  </si>
  <si>
    <t>（注2）　産業3区分割合については、分母から「分類不能の産業」を除いて算出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ブンボ</t>
    </rPh>
    <rPh sb="23" eb="25">
      <t>ブンルイ</t>
    </rPh>
    <rPh sb="25" eb="27">
      <t>フノウ</t>
    </rPh>
    <rPh sb="28" eb="30">
      <t>サンギョウ</t>
    </rPh>
    <rPh sb="32" eb="33">
      <t>ノゾ</t>
    </rPh>
    <rPh sb="35" eb="37">
      <t>サンシュツ</t>
    </rPh>
    <phoneticPr fontId="5"/>
  </si>
  <si>
    <t>労働者派遣事業所の
派遣社員</t>
    <rPh sb="0" eb="3">
      <t>ロウドウシャ</t>
    </rPh>
    <rPh sb="3" eb="5">
      <t>ハケン</t>
    </rPh>
    <rPh sb="5" eb="8">
      <t>ジギョウショ</t>
    </rPh>
    <rPh sb="10" eb="12">
      <t>ハケン</t>
    </rPh>
    <rPh sb="12" eb="14">
      <t>シャイン</t>
    </rPh>
    <phoneticPr fontId="5"/>
  </si>
  <si>
    <t>パート・アルバイト・
その他</t>
    <rPh sb="13" eb="14">
      <t>ホカ</t>
    </rPh>
    <phoneticPr fontId="5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</si>
  <si>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5"/>
  </si>
  <si>
    <t>2-4　　　産業（大分類）地区別・産業別就業者の割合</t>
    <phoneticPr fontId="2"/>
  </si>
  <si>
    <t>平成30年</t>
    <rPh sb="0" eb="2">
      <t>ヘイセイ</t>
    </rPh>
    <rPh sb="4" eb="5">
      <t>ネン</t>
    </rPh>
    <phoneticPr fontId="2"/>
  </si>
  <si>
    <t>（各年１月～12月）</t>
    <rPh sb="1" eb="3">
      <t>カクトシ</t>
    </rPh>
    <rPh sb="4" eb="5">
      <t>ガツ</t>
    </rPh>
    <rPh sb="6" eb="9">
      <t>１２ガツ</t>
    </rPh>
    <phoneticPr fontId="2"/>
  </si>
  <si>
    <t>年次</t>
    <rPh sb="0" eb="1">
      <t>トシ</t>
    </rPh>
    <rPh sb="1" eb="2">
      <t>ツギ</t>
    </rPh>
    <phoneticPr fontId="2"/>
  </si>
  <si>
    <t>昼間人口
比率
①／②</t>
    <rPh sb="0" eb="2">
      <t>チュウカン</t>
    </rPh>
    <rPh sb="2" eb="4">
      <t>ジンコウ</t>
    </rPh>
    <rPh sb="5" eb="7">
      <t>ヒリツ</t>
    </rPh>
    <phoneticPr fontId="2"/>
  </si>
  <si>
    <t>2-10　　就業・通学による流出・</t>
    <rPh sb="6" eb="8">
      <t>シュウギョウ</t>
    </rPh>
    <rPh sb="9" eb="11">
      <t>ツウガク</t>
    </rPh>
    <rPh sb="14" eb="16">
      <t>リュウシュツ</t>
    </rPh>
    <phoneticPr fontId="2"/>
  </si>
  <si>
    <t>性   　　　　比　 　　  　（　　％　　）</t>
    <rPh sb="0" eb="1">
      <t>セイ</t>
    </rPh>
    <rPh sb="8" eb="9">
      <t>ヒ</t>
    </rPh>
    <phoneticPr fontId="2"/>
  </si>
  <si>
    <t>　　　　2-5　　　人　口　指　標　　―　国　勢　調　査　―</t>
    <phoneticPr fontId="5"/>
  </si>
  <si>
    <t>※　昭和55年</t>
    <phoneticPr fontId="5"/>
  </si>
  <si>
    <t>※　　　60</t>
    <phoneticPr fontId="5"/>
  </si>
  <si>
    <t>※　平成2年</t>
    <phoneticPr fontId="5"/>
  </si>
  <si>
    <t>※　　　　7</t>
    <phoneticPr fontId="5"/>
  </si>
  <si>
    <t>※        12</t>
    <phoneticPr fontId="5"/>
  </si>
  <si>
    <t>※        17</t>
    <phoneticPr fontId="5"/>
  </si>
  <si>
    <t xml:space="preserve">           22</t>
    <phoneticPr fontId="5"/>
  </si>
  <si>
    <t xml:space="preserve">           27</t>
    <phoneticPr fontId="5"/>
  </si>
  <si>
    <t>　の　　推　　移</t>
    <rPh sb="4" eb="5">
      <t>スイ</t>
    </rPh>
    <rPh sb="7" eb="8">
      <t>ワタル</t>
    </rPh>
    <phoneticPr fontId="2"/>
  </si>
  <si>
    <t>　人　　口　　動　　態</t>
    <rPh sb="1" eb="2">
      <t>ヒト</t>
    </rPh>
    <rPh sb="4" eb="5">
      <t>クチ</t>
    </rPh>
    <rPh sb="7" eb="8">
      <t>ドウ</t>
    </rPh>
    <rPh sb="10" eb="11">
      <t>タイ</t>
    </rPh>
    <phoneticPr fontId="2"/>
  </si>
  <si>
    <t>労働力率（％）</t>
    <rPh sb="0" eb="1">
      <t>ロウ</t>
    </rPh>
    <rPh sb="1" eb="2">
      <t>ハタラキ</t>
    </rPh>
    <rPh sb="2" eb="3">
      <t>チカラ</t>
    </rPh>
    <rPh sb="3" eb="4">
      <t>リツ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</si>
  <si>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</si>
  <si>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2-11　　人　　口　　動　　態　</t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</si>
  <si>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</si>
  <si>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</si>
  <si>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</si>
  <si>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</si>
  <si>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平成26年</t>
  </si>
  <si>
    <t>-</t>
    <phoneticPr fontId="2"/>
  </si>
  <si>
    <t>ナイジェリア</t>
    <phoneticPr fontId="2"/>
  </si>
  <si>
    <t>英国</t>
    <rPh sb="0" eb="2">
      <t>エイコク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</si>
  <si>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</si>
  <si>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</si>
  <si>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</si>
  <si>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</si>
  <si>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13年</t>
    <phoneticPr fontId="2"/>
  </si>
  <si>
    <t>※</t>
    <phoneticPr fontId="2"/>
  </si>
  <si>
    <t>30年</t>
    <rPh sb="2" eb="3">
      <t>ネン</t>
    </rPh>
    <phoneticPr fontId="2"/>
  </si>
  <si>
    <t>千手町</t>
    <phoneticPr fontId="5"/>
  </si>
  <si>
    <t>-</t>
    <phoneticPr fontId="5"/>
  </si>
  <si>
    <t>茂呂</t>
    <phoneticPr fontId="2"/>
  </si>
  <si>
    <t>（注）寄与率は、全体の変化に対する各町の影響度を表わす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</si>
  <si>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</si>
  <si>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</si>
  <si>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</si>
  <si>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</si>
  <si>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</si>
  <si>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</si>
  <si>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鹿沼市　　　総数</t>
    <phoneticPr fontId="2"/>
  </si>
  <si>
    <t>65～69歳</t>
    <phoneticPr fontId="2"/>
  </si>
  <si>
    <t>南摩地区　　総数</t>
    <phoneticPr fontId="2"/>
  </si>
  <si>
    <t xml:space="preserve"> </t>
    <phoneticPr fontId="2"/>
  </si>
  <si>
    <t>平成27年</t>
  </si>
  <si>
    <t>令和元年5月</t>
    <rPh sb="0" eb="2">
      <t>レイワ</t>
    </rPh>
    <rPh sb="2" eb="3">
      <t>ガン</t>
    </rPh>
    <rPh sb="3" eb="4">
      <t>ネン</t>
    </rPh>
    <phoneticPr fontId="2"/>
  </si>
  <si>
    <t>平成31年1月</t>
    <rPh sb="0" eb="2">
      <t>ヘイセイ</t>
    </rPh>
    <rPh sb="4" eb="5">
      <t>ネン</t>
    </rPh>
    <rPh sb="6" eb="7">
      <t>ツキ</t>
    </rPh>
    <phoneticPr fontId="2"/>
  </si>
  <si>
    <t>令和２年</t>
    <rPh sb="0" eb="2">
      <t>レイワ</t>
    </rPh>
    <rPh sb="3" eb="4">
      <t>ネン</t>
    </rPh>
    <phoneticPr fontId="2"/>
  </si>
  <si>
    <t>（令和2年10月1日現在）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</si>
  <si>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令和2年10月1日
現在</t>
    <rPh sb="0" eb="2">
      <t>レイワ</t>
    </rPh>
    <rPh sb="3" eb="4">
      <t>ネン</t>
    </rPh>
    <rPh sb="4" eb="7">
      <t>１０ガツ</t>
    </rPh>
    <rPh sb="7" eb="9">
      <t>１ニチ</t>
    </rPh>
    <rPh sb="10" eb="12">
      <t>ゲンザイ</t>
    </rPh>
    <phoneticPr fontId="2"/>
  </si>
  <si>
    <t>平成27年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</si>
  <si>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（令和2年10月1日現在）</t>
    <rPh sb="1" eb="3">
      <t>レイワ</t>
    </rPh>
    <phoneticPr fontId="2"/>
  </si>
  <si>
    <t>　（　平　成　27　年　～　令　和　2　年　）</t>
    <rPh sb="3" eb="4">
      <t>ヒラ</t>
    </rPh>
    <rPh sb="5" eb="6">
      <t>シゲル</t>
    </rPh>
    <rPh sb="10" eb="11">
      <t>トシ</t>
    </rPh>
    <rPh sb="14" eb="15">
      <t>レイ</t>
    </rPh>
    <rPh sb="16" eb="17">
      <t>ワ</t>
    </rPh>
    <rPh sb="20" eb="21">
      <t>ネン</t>
    </rPh>
    <phoneticPr fontId="2"/>
  </si>
  <si>
    <t>2年</t>
    <rPh sb="1" eb="2">
      <t>ネン</t>
    </rPh>
    <phoneticPr fontId="2"/>
  </si>
  <si>
    <t>(令和2年9月30日現在)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</si>
  <si>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</si>
  <si>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 xml:space="preserve">2-1　 人　　口　　及　　び </t>
    <rPh sb="5" eb="6">
      <t>ジン</t>
    </rPh>
    <rPh sb="8" eb="9">
      <t>クチ</t>
    </rPh>
    <rPh sb="11" eb="12">
      <t>オヨ</t>
    </rPh>
    <phoneticPr fontId="2"/>
  </si>
  <si>
    <t>及   び   男   女   別   人   口　　　　- 平成27年国勢調査 -</t>
    <rPh sb="0" eb="1">
      <t>オヨ</t>
    </rPh>
    <rPh sb="8" eb="9">
      <t>オトコ</t>
    </rPh>
    <rPh sb="12" eb="13">
      <t>オンナ</t>
    </rPh>
    <rPh sb="16" eb="17">
      <t>ベツ</t>
    </rPh>
    <rPh sb="20" eb="21">
      <t>ヒト</t>
    </rPh>
    <rPh sb="24" eb="25">
      <t>クチ</t>
    </rPh>
    <rPh sb="31" eb="33">
      <t>ヘイセイ</t>
    </rPh>
    <rPh sb="35" eb="36">
      <t>ネン</t>
    </rPh>
    <rPh sb="36" eb="37">
      <t>クニ</t>
    </rPh>
    <rPh sb="37" eb="38">
      <t>ゼイ</t>
    </rPh>
    <rPh sb="38" eb="39">
      <t>チョウ</t>
    </rPh>
    <rPh sb="39" eb="40">
      <t>サ</t>
    </rPh>
    <phoneticPr fontId="5"/>
  </si>
  <si>
    <t>-</t>
    <phoneticPr fontId="2"/>
  </si>
  <si>
    <t>（注2）　動態は年別分・月別分として扱う。年別分は、1月分（2月1日現在の数）～12月分（翌年1月1日現在の数）の計、月別分は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</si>
  <si>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 xml:space="preserve">           翌月1日現在の数でとらえる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</si>
</sst>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0.0_ "/>
    <numFmt numFmtId="187" formatCode="#,##0_ ;[Red]\-#,##0\ "/>
    <numFmt numFmtId="188" formatCode="#,##0.00_ ;[Red]\-#,##0.00\ "/>
    <numFmt numFmtId="189" formatCode="0_);[Red]\(0\)"/>
    <numFmt numFmtId="190" formatCode="0.0"/>
    <numFmt numFmtId="191" formatCode="\ ###,###,##0;&quot;-&quot;###,###,##0"/>
    <numFmt numFmtId="192" formatCode="###,###,###,##0;&quot;-&quot;##,###,###,##0"/>
    <numFmt numFmtId="193" formatCode="0.00000"/>
    <numFmt numFmtId="194" formatCode="#,##0.0_ ;[Red]\-#,##0.0\ "/>
    <numFmt numFmtId="195" formatCode="##,###,##0;&quot;-&quot;#,###,##0"/>
    <numFmt numFmtId="196" formatCode="#,###,##0;&quot; -&quot;###,##0"/>
    <numFmt numFmtId="197" formatCode="\ ###,##0;&quot;-&quot;###,##0"/>
    <numFmt numFmtId="198" formatCode="###,##0;&quot;-&quot;##,##0"/>
    <numFmt numFmtId="199" formatCode="#,##0.0_);\(#,##0.0\)"/>
    <numFmt numFmtId="200" formatCode="0.0_);[Red]\(0.0\)"/>
    <numFmt numFmtId="201" formatCode="#,##0_);\(#,##0\)"/>
    <numFmt numFmtId="202" formatCode="0.0_);\(0.0\)"/>
    <numFmt numFmtId="203" formatCode="[=0]&quot;-&quot;;General"/>
    <numFmt numFmtId="204" formatCode="#,##0.0_);[Red]\(#,##0.0\)"/>
  </numFmts>
  <fonts count="7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Ｐゴシック"/>
      <family val="3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6" borderId="30" applyNumberFormat="0" applyAlignment="0" applyProtection="0">
      <alignment vertical="center"/>
    </xf>
    <xf numFmtId="0" fontId="44" fillId="26" borderId="30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1" fillId="28" borderId="31" applyNumberFormat="0" applyFont="0" applyAlignment="0" applyProtection="0">
      <alignment vertical="center"/>
    </xf>
    <xf numFmtId="0" fontId="41" fillId="28" borderId="31" applyNumberFormat="0" applyFon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33" applyNumberFormat="0" applyAlignment="0" applyProtection="0">
      <alignment vertical="center"/>
    </xf>
    <xf numFmtId="0" fontId="48" fillId="30" borderId="3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50" fillId="0" borderId="34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30" borderId="38" applyNumberFormat="0" applyAlignment="0" applyProtection="0">
      <alignment vertical="center"/>
    </xf>
    <xf numFmtId="0" fontId="54" fillId="30" borderId="38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1" borderId="33" applyNumberFormat="0" applyAlignment="0" applyProtection="0">
      <alignment vertical="center"/>
    </xf>
    <xf numFmtId="0" fontId="56" fillId="31" borderId="33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" fillId="0" borderId="0"/>
    <xf numFmtId="0" fontId="14" fillId="0" borderId="0"/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125">
    <xf numFmtId="0" fontId="0" fillId="0" borderId="0" xfId="0"/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38" fontId="22" fillId="0" borderId="6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 justifyLastLine="1"/>
    </xf>
    <xf numFmtId="0" fontId="23" fillId="0" borderId="14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78" fontId="6" fillId="0" borderId="0" xfId="66" applyNumberFormat="1" applyFont="1" applyFill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16" xfId="86" applyNumberFormat="1" applyFont="1" applyFill="1" applyBorder="1" applyAlignment="1">
      <alignment horizontal="center"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0" fontId="3" fillId="0" borderId="2" xfId="86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Border="1" applyAlignment="1">
      <alignment vertical="center"/>
    </xf>
    <xf numFmtId="0" fontId="3" fillId="0" borderId="0" xfId="86" applyFont="1" applyFill="1" applyBorder="1" applyAlignment="1">
      <alignment horizontal="distributed" vertical="center" justifyLastLine="1"/>
    </xf>
    <xf numFmtId="177" fontId="3" fillId="0" borderId="0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 shrinkToFit="1"/>
    </xf>
    <xf numFmtId="0" fontId="3" fillId="0" borderId="0" xfId="86" applyFont="1" applyFill="1" applyBorder="1" applyAlignment="1">
      <alignment horizontal="center"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0" fontId="3" fillId="0" borderId="18" xfId="86" applyFont="1" applyFill="1" applyBorder="1" applyAlignment="1">
      <alignment vertical="center"/>
    </xf>
    <xf numFmtId="189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38" fontId="13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7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3" fillId="0" borderId="19" xfId="66" applyNumberFormat="1" applyFont="1" applyFill="1" applyBorder="1" applyAlignment="1">
      <alignment vertical="center"/>
    </xf>
    <xf numFmtId="180" fontId="3" fillId="0" borderId="20" xfId="66" applyNumberFormat="1" applyFont="1" applyFill="1" applyBorder="1" applyAlignment="1">
      <alignment vertical="center"/>
    </xf>
    <xf numFmtId="176" fontId="3" fillId="0" borderId="21" xfId="66" applyNumberFormat="1" applyFont="1" applyFill="1" applyBorder="1" applyAlignment="1">
      <alignment vertical="center"/>
    </xf>
    <xf numFmtId="180" fontId="3" fillId="0" borderId="22" xfId="66" applyNumberFormat="1" applyFont="1" applyFill="1" applyBorder="1" applyAlignment="1">
      <alignment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00" fontId="6" fillId="0" borderId="0" xfId="0" applyNumberFormat="1" applyFont="1" applyFill="1" applyAlignment="1">
      <alignment vertical="center"/>
    </xf>
    <xf numFmtId="200" fontId="5" fillId="0" borderId="0" xfId="0" applyNumberFormat="1" applyFont="1" applyFill="1" applyAlignment="1">
      <alignment vertical="center"/>
    </xf>
    <xf numFmtId="200" fontId="3" fillId="0" borderId="7" xfId="0" applyNumberFormat="1" applyFont="1" applyFill="1" applyBorder="1" applyAlignment="1">
      <alignment vertical="center"/>
    </xf>
    <xf numFmtId="200" fontId="3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0" fontId="3" fillId="0" borderId="0" xfId="86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179" fontId="6" fillId="0" borderId="0" xfId="66" applyNumberFormat="1" applyFont="1" applyFill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9" fontId="27" fillId="0" borderId="0" xfId="66" applyNumberFormat="1" applyFont="1" applyFill="1" applyAlignment="1">
      <alignment horizontal="right" vertical="center"/>
    </xf>
    <xf numFmtId="56" fontId="3" fillId="0" borderId="0" xfId="0" applyNumberFormat="1" applyFont="1" applyFill="1" applyAlignment="1">
      <alignment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38" fontId="23" fillId="0" borderId="0" xfId="0" applyNumberFormat="1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199" fontId="3" fillId="0" borderId="0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200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20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9" fontId="59" fillId="0" borderId="0" xfId="66" applyNumberFormat="1" applyFont="1" applyFill="1" applyAlignment="1">
      <alignment horizontal="right" vertical="center"/>
    </xf>
    <xf numFmtId="179" fontId="3" fillId="0" borderId="0" xfId="86" applyNumberFormat="1" applyFont="1" applyFill="1" applyBorder="1" applyAlignment="1">
      <alignment vertical="center"/>
    </xf>
    <xf numFmtId="38" fontId="18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/>
    <xf numFmtId="184" fontId="0" fillId="0" borderId="0" xfId="0" applyNumberFormat="1"/>
    <xf numFmtId="38" fontId="3" fillId="0" borderId="15" xfId="66" applyFont="1" applyFill="1" applyBorder="1" applyAlignment="1">
      <alignment vertical="center"/>
    </xf>
    <xf numFmtId="0" fontId="60" fillId="33" borderId="0" xfId="0" applyFont="1" applyFill="1"/>
    <xf numFmtId="0" fontId="3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5" fillId="0" borderId="24" xfId="86" applyFont="1" applyFill="1" applyBorder="1" applyAlignment="1">
      <alignment horizontal="distributed" vertical="center" wrapText="1" justifyLastLine="1"/>
    </xf>
    <xf numFmtId="0" fontId="18" fillId="0" borderId="0" xfId="0" applyFont="1" applyFill="1" applyBorder="1" applyAlignment="1" applyProtection="1">
      <alignment vertical="center"/>
      <protection locked="0"/>
    </xf>
    <xf numFmtId="38" fontId="0" fillId="0" borderId="0" xfId="66" applyFont="1"/>
    <xf numFmtId="38" fontId="5" fillId="0" borderId="0" xfId="66" applyFont="1" applyAlignment="1"/>
    <xf numFmtId="38" fontId="14" fillId="0" borderId="0" xfId="66" applyFont="1"/>
    <xf numFmtId="38" fontId="13" fillId="0" borderId="5" xfId="66" applyFont="1" applyBorder="1" applyAlignment="1">
      <alignment horizontal="center" vertical="center"/>
    </xf>
    <xf numFmtId="38" fontId="13" fillId="0" borderId="6" xfId="66" applyFont="1" applyBorder="1" applyAlignment="1">
      <alignment vertical="center"/>
    </xf>
    <xf numFmtId="38" fontId="5" fillId="0" borderId="15" xfId="66" applyFont="1" applyFill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4" fillId="0" borderId="2" xfId="66" applyNumberFormat="1" applyFont="1" applyFill="1" applyBorder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177" fontId="3" fillId="0" borderId="3" xfId="66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23" fillId="0" borderId="0" xfId="0" applyNumberFormat="1" applyFont="1" applyFill="1" applyProtection="1">
      <protection locked="0"/>
    </xf>
    <xf numFmtId="38" fontId="13" fillId="0" borderId="0" xfId="66" applyFont="1" applyBorder="1" applyAlignment="1">
      <alignment vertical="center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184" fontId="3" fillId="0" borderId="0" xfId="0" applyNumberFormat="1" applyFont="1" applyFill="1" applyBorder="1" applyAlignment="1">
      <alignment vertical="center"/>
    </xf>
    <xf numFmtId="0" fontId="58" fillId="0" borderId="0" xfId="0" applyFont="1" applyAlignment="1">
      <alignment horizontal="justify" vertical="center"/>
    </xf>
    <xf numFmtId="183" fontId="3" fillId="0" borderId="0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4" fontId="3" fillId="0" borderId="23" xfId="0" applyNumberFormat="1" applyFont="1" applyFill="1" applyBorder="1" applyAlignment="1">
      <alignment vertical="center"/>
    </xf>
    <xf numFmtId="38" fontId="13" fillId="0" borderId="4" xfId="66" applyFont="1" applyBorder="1" applyAlignment="1">
      <alignment horizontal="center" vertical="center"/>
    </xf>
    <xf numFmtId="38" fontId="13" fillId="0" borderId="7" xfId="66" applyFont="1" applyBorder="1" applyAlignment="1">
      <alignment vertical="center"/>
    </xf>
    <xf numFmtId="38" fontId="13" fillId="0" borderId="10" xfId="66" applyFont="1" applyBorder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188" fontId="4" fillId="0" borderId="2" xfId="66" applyNumberFormat="1" applyFont="1" applyFill="1" applyBorder="1" applyAlignment="1">
      <alignment vertical="center"/>
    </xf>
    <xf numFmtId="188" fontId="3" fillId="0" borderId="2" xfId="66" applyNumberFormat="1" applyFont="1" applyFill="1" applyBorder="1" applyAlignment="1">
      <alignment vertical="center"/>
    </xf>
    <xf numFmtId="188" fontId="3" fillId="0" borderId="3" xfId="66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right" vertical="center" wrapText="1" justifyLastLine="1"/>
    </xf>
    <xf numFmtId="2" fontId="3" fillId="0" borderId="2" xfId="0" applyNumberFormat="1" applyFont="1" applyFill="1" applyBorder="1" applyAlignment="1">
      <alignment horizontal="right" vertical="center" wrapText="1" justifyLastLine="1"/>
    </xf>
    <xf numFmtId="2" fontId="4" fillId="0" borderId="3" xfId="0" applyNumberFormat="1" applyFont="1" applyFill="1" applyBorder="1" applyAlignment="1">
      <alignment horizontal="right" vertical="center" wrapText="1" justifyLastLine="1"/>
    </xf>
    <xf numFmtId="49" fontId="22" fillId="0" borderId="0" xfId="87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vertical="center"/>
    </xf>
    <xf numFmtId="183" fontId="4" fillId="0" borderId="7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83" fontId="4" fillId="0" borderId="3" xfId="86" applyNumberFormat="1" applyFont="1" applyFill="1" applyBorder="1" applyAlignment="1">
      <alignment vertical="center"/>
    </xf>
    <xf numFmtId="199" fontId="3" fillId="0" borderId="2" xfId="86" applyNumberFormat="1" applyFont="1" applyFill="1" applyBorder="1" applyAlignment="1">
      <alignment horizontal="right" vertical="center"/>
    </xf>
    <xf numFmtId="199" fontId="3" fillId="0" borderId="7" xfId="86" applyNumberFormat="1" applyFont="1" applyFill="1" applyBorder="1" applyAlignment="1">
      <alignment horizontal="right" vertical="center"/>
    </xf>
    <xf numFmtId="0" fontId="14" fillId="0" borderId="0" xfId="0" applyFont="1"/>
    <xf numFmtId="183" fontId="3" fillId="0" borderId="17" xfId="86" applyNumberFormat="1" applyFont="1" applyFill="1" applyBorder="1" applyAlignment="1">
      <alignment horizontal="center" vertical="center"/>
    </xf>
    <xf numFmtId="0" fontId="3" fillId="0" borderId="15" xfId="86" applyFont="1" applyFill="1" applyBorder="1" applyAlignment="1">
      <alignment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199" fontId="3" fillId="0" borderId="0" xfId="86" applyNumberFormat="1" applyFont="1" applyFill="1" applyAlignment="1">
      <alignment horizontal="right" vertical="center"/>
    </xf>
    <xf numFmtId="200" fontId="3" fillId="0" borderId="2" xfId="86" applyNumberFormat="1" applyFont="1" applyFill="1" applyBorder="1" applyAlignment="1">
      <alignment horizontal="right" vertical="center"/>
    </xf>
    <xf numFmtId="199" fontId="3" fillId="0" borderId="3" xfId="86" applyNumberFormat="1" applyFont="1" applyFill="1" applyBorder="1" applyAlignment="1">
      <alignment horizontal="right" vertical="center"/>
    </xf>
    <xf numFmtId="200" fontId="3" fillId="0" borderId="3" xfId="86" applyNumberFormat="1" applyFont="1" applyFill="1" applyBorder="1" applyAlignment="1">
      <alignment horizontal="right" vertical="center"/>
    </xf>
    <xf numFmtId="199" fontId="3" fillId="0" borderId="8" xfId="86" applyNumberFormat="1" applyFont="1" applyFill="1" applyBorder="1" applyAlignment="1">
      <alignment horizontal="right" vertical="center"/>
    </xf>
    <xf numFmtId="200" fontId="3" fillId="0" borderId="2" xfId="86" applyNumberFormat="1" applyFont="1" applyFill="1" applyBorder="1" applyAlignment="1">
      <alignment vertical="center"/>
    </xf>
    <xf numFmtId="200" fontId="3" fillId="0" borderId="0" xfId="86" applyNumberFormat="1" applyFont="1" applyFill="1" applyAlignment="1">
      <alignment vertical="center"/>
    </xf>
    <xf numFmtId="202" fontId="3" fillId="0" borderId="2" xfId="86" applyNumberFormat="1" applyFont="1" applyFill="1" applyBorder="1" applyAlignment="1">
      <alignment horizontal="right" vertical="center"/>
    </xf>
    <xf numFmtId="202" fontId="3" fillId="0" borderId="2" xfId="55" applyNumberFormat="1" applyFont="1" applyFill="1" applyBorder="1" applyAlignment="1">
      <alignment vertical="center"/>
    </xf>
    <xf numFmtId="202" fontId="3" fillId="0" borderId="7" xfId="55" applyNumberFormat="1" applyFont="1" applyFill="1" applyBorder="1" applyAlignment="1">
      <alignment vertical="center"/>
    </xf>
    <xf numFmtId="38" fontId="15" fillId="0" borderId="18" xfId="66" applyFont="1" applyFill="1" applyBorder="1" applyProtection="1"/>
    <xf numFmtId="38" fontId="15" fillId="0" borderId="23" xfId="66" applyFont="1" applyFill="1" applyBorder="1" applyProtection="1"/>
    <xf numFmtId="38" fontId="15" fillId="0" borderId="14" xfId="66" applyFont="1" applyFill="1" applyBorder="1" applyProtection="1"/>
    <xf numFmtId="38" fontId="15" fillId="0" borderId="2" xfId="66" applyFont="1" applyFill="1" applyBorder="1" applyProtection="1"/>
    <xf numFmtId="38" fontId="15" fillId="0" borderId="2" xfId="66" applyFont="1" applyFill="1" applyBorder="1" applyProtection="1">
      <protection locked="0"/>
    </xf>
    <xf numFmtId="38" fontId="15" fillId="0" borderId="7" xfId="66" applyFont="1" applyFill="1" applyBorder="1" applyProtection="1">
      <protection locked="0"/>
    </xf>
    <xf numFmtId="38" fontId="15" fillId="0" borderId="6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3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3" fontId="5" fillId="0" borderId="2" xfId="66" applyNumberFormat="1" applyFont="1" applyFill="1" applyBorder="1" applyAlignment="1" applyProtection="1">
      <alignment horizontal="right"/>
      <protection locked="0"/>
    </xf>
    <xf numFmtId="38" fontId="15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3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38" fontId="5" fillId="0" borderId="6" xfId="66" applyFont="1" applyFill="1" applyBorder="1" applyProtection="1"/>
    <xf numFmtId="38" fontId="13" fillId="0" borderId="23" xfId="66" applyFont="1" applyBorder="1" applyAlignment="1">
      <alignment vertical="center"/>
    </xf>
    <xf numFmtId="187" fontId="3" fillId="0" borderId="2" xfId="66" applyNumberFormat="1" applyFont="1" applyFill="1" applyBorder="1" applyAlignment="1">
      <alignment horizontal="right" vertical="center"/>
    </xf>
    <xf numFmtId="187" fontId="3" fillId="0" borderId="7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194" fontId="4" fillId="0" borderId="18" xfId="66" applyNumberFormat="1" applyFont="1" applyFill="1" applyBorder="1" applyAlignment="1">
      <alignment vertical="center"/>
    </xf>
    <xf numFmtId="200" fontId="4" fillId="0" borderId="23" xfId="66" applyNumberFormat="1" applyFont="1" applyFill="1" applyBorder="1" applyAlignment="1">
      <alignment vertical="center"/>
    </xf>
    <xf numFmtId="194" fontId="3" fillId="0" borderId="2" xfId="66" applyNumberFormat="1" applyFont="1" applyFill="1" applyBorder="1" applyAlignment="1">
      <alignment vertical="center"/>
    </xf>
    <xf numFmtId="200" fontId="3" fillId="0" borderId="7" xfId="66" applyNumberFormat="1" applyFont="1" applyFill="1" applyBorder="1" applyAlignment="1">
      <alignment vertical="center"/>
    </xf>
    <xf numFmtId="194" fontId="4" fillId="0" borderId="2" xfId="66" applyNumberFormat="1" applyFont="1" applyFill="1" applyBorder="1" applyAlignment="1">
      <alignment vertical="center"/>
    </xf>
    <xf numFmtId="200" fontId="4" fillId="0" borderId="7" xfId="66" applyNumberFormat="1" applyFont="1" applyFill="1" applyBorder="1" applyAlignment="1">
      <alignment vertical="center"/>
    </xf>
    <xf numFmtId="194" fontId="4" fillId="0" borderId="1" xfId="66" applyNumberFormat="1" applyFont="1" applyFill="1" applyBorder="1" applyAlignment="1">
      <alignment vertical="center"/>
    </xf>
    <xf numFmtId="200" fontId="4" fillId="0" borderId="4" xfId="66" applyNumberFormat="1" applyFont="1" applyFill="1" applyBorder="1" applyAlignment="1">
      <alignment vertical="center"/>
    </xf>
    <xf numFmtId="194" fontId="4" fillId="0" borderId="23" xfId="66" applyNumberFormat="1" applyFont="1" applyFill="1" applyBorder="1" applyAlignment="1">
      <alignment vertical="center"/>
    </xf>
    <xf numFmtId="194" fontId="4" fillId="0" borderId="7" xfId="66" applyNumberFormat="1" applyFont="1" applyFill="1" applyBorder="1" applyAlignment="1">
      <alignment vertical="center"/>
    </xf>
    <xf numFmtId="194" fontId="3" fillId="0" borderId="7" xfId="66" applyNumberFormat="1" applyFont="1" applyFill="1" applyBorder="1" applyAlignment="1">
      <alignment vertical="center"/>
    </xf>
    <xf numFmtId="187" fontId="3" fillId="0" borderId="7" xfId="66" applyNumberFormat="1" applyFont="1" applyFill="1" applyBorder="1" applyAlignment="1">
      <alignment horizontal="right" vertical="center"/>
    </xf>
    <xf numFmtId="194" fontId="3" fillId="0" borderId="3" xfId="66" applyNumberFormat="1" applyFont="1" applyFill="1" applyBorder="1" applyAlignment="1">
      <alignment vertical="center"/>
    </xf>
    <xf numFmtId="194" fontId="3" fillId="0" borderId="10" xfId="66" applyNumberFormat="1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/>
    <xf numFmtId="0" fontId="23" fillId="0" borderId="0" xfId="0" applyFont="1" applyFill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right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Protection="1">
      <protection locked="0"/>
    </xf>
    <xf numFmtId="0" fontId="30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58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58" fontId="15" fillId="0" borderId="0" xfId="0" applyNumberFormat="1" applyFont="1" applyFill="1" applyBorder="1" applyAlignment="1" applyProtection="1">
      <alignment horizontal="right"/>
      <protection locked="0"/>
    </xf>
    <xf numFmtId="203" fontId="15" fillId="0" borderId="0" xfId="66" applyNumberFormat="1" applyFont="1" applyFill="1" applyBorder="1" applyProtection="1">
      <protection locked="0"/>
    </xf>
    <xf numFmtId="38" fontId="18" fillId="0" borderId="0" xfId="66" applyFont="1" applyFill="1" applyAlignment="1">
      <alignment horizontal="centerContinuous" vertical="center"/>
    </xf>
    <xf numFmtId="38" fontId="6" fillId="0" borderId="0" xfId="66" applyFont="1" applyFill="1" applyAlignment="1">
      <alignment horizontal="center" vertical="center"/>
    </xf>
    <xf numFmtId="38" fontId="18" fillId="0" borderId="0" xfId="66" applyFont="1" applyFill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188" fontId="4" fillId="0" borderId="2" xfId="66" applyNumberFormat="1" applyFont="1" applyFill="1" applyBorder="1" applyAlignment="1">
      <alignment horizontal="right" vertical="center"/>
    </xf>
    <xf numFmtId="38" fontId="3" fillId="34" borderId="23" xfId="66" applyFont="1" applyFill="1" applyBorder="1" applyAlignment="1">
      <alignment vertical="center"/>
    </xf>
    <xf numFmtId="38" fontId="3" fillId="34" borderId="14" xfId="66" applyFont="1" applyFill="1" applyBorder="1" applyAlignment="1">
      <alignment vertical="center" justifyLastLine="1"/>
    </xf>
    <xf numFmtId="38" fontId="3" fillId="34" borderId="23" xfId="66" applyFont="1" applyFill="1" applyBorder="1" applyAlignment="1">
      <alignment vertical="center" justifyLastLine="1"/>
    </xf>
    <xf numFmtId="38" fontId="3" fillId="34" borderId="6" xfId="66" applyFont="1" applyFill="1" applyBorder="1" applyAlignment="1">
      <alignment horizontal="center" vertical="center" justifyLastLine="1"/>
    </xf>
    <xf numFmtId="38" fontId="3" fillId="34" borderId="9" xfId="66" applyFont="1" applyFill="1" applyBorder="1" applyAlignment="1">
      <alignment vertical="center" justifyLastLine="1"/>
    </xf>
    <xf numFmtId="38" fontId="5" fillId="0" borderId="0" xfId="0" applyNumberFormat="1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8" fontId="29" fillId="0" borderId="8" xfId="66" applyFont="1" applyFill="1" applyBorder="1" applyAlignment="1">
      <alignment vertical="distributed" wrapText="1"/>
    </xf>
    <xf numFmtId="38" fontId="39" fillId="34" borderId="10" xfId="66" applyFont="1" applyFill="1" applyBorder="1" applyAlignment="1">
      <alignment vertical="top" wrapText="1"/>
    </xf>
    <xf numFmtId="38" fontId="3" fillId="0" borderId="0" xfId="66" applyFont="1" applyFill="1" applyBorder="1" applyAlignment="1">
      <alignment vertical="center" wrapText="1"/>
    </xf>
    <xf numFmtId="38" fontId="3" fillId="34" borderId="7" xfId="66" applyFont="1" applyFill="1" applyBorder="1" applyAlignment="1">
      <alignment horizontal="center" vertical="center" shrinkToFit="1"/>
    </xf>
    <xf numFmtId="38" fontId="40" fillId="0" borderId="0" xfId="66" applyFont="1" applyFill="1" applyAlignment="1">
      <alignment vertical="center"/>
    </xf>
    <xf numFmtId="38" fontId="40" fillId="0" borderId="0" xfId="66" applyFont="1" applyFill="1" applyBorder="1" applyAlignment="1">
      <alignment vertical="center"/>
    </xf>
    <xf numFmtId="38" fontId="12" fillId="0" borderId="0" xfId="66" applyFont="1" applyFill="1" applyBorder="1" applyAlignment="1">
      <alignment vertical="center"/>
    </xf>
    <xf numFmtId="38" fontId="12" fillId="0" borderId="0" xfId="66" applyFont="1" applyFill="1" applyAlignment="1">
      <alignment vertical="center"/>
    </xf>
    <xf numFmtId="181" fontId="12" fillId="0" borderId="0" xfId="66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6" fillId="0" borderId="0" xfId="66" applyFont="1" applyFill="1" applyBorder="1" applyAlignment="1">
      <alignment vertical="center"/>
    </xf>
    <xf numFmtId="38" fontId="3" fillId="0" borderId="0" xfId="66" applyFont="1" applyFill="1" applyBorder="1" applyAlignment="1">
      <alignment horizontal="distributed" vertical="center" justifyLastLine="1"/>
    </xf>
    <xf numFmtId="188" fontId="4" fillId="0" borderId="0" xfId="66" applyNumberFormat="1" applyFont="1" applyFill="1" applyBorder="1" applyAlignment="1">
      <alignment vertical="center"/>
    </xf>
    <xf numFmtId="187" fontId="4" fillId="0" borderId="0" xfId="66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vertical="center"/>
    </xf>
    <xf numFmtId="200" fontId="4" fillId="0" borderId="0" xfId="66" applyNumberFormat="1" applyFont="1" applyFill="1" applyBorder="1" applyAlignment="1">
      <alignment vertical="center"/>
    </xf>
    <xf numFmtId="188" fontId="3" fillId="0" borderId="0" xfId="66" applyNumberFormat="1" applyFont="1" applyFill="1" applyBorder="1" applyAlignment="1">
      <alignment vertical="center"/>
    </xf>
    <xf numFmtId="187" fontId="3" fillId="0" borderId="0" xfId="66" applyNumberFormat="1" applyFont="1" applyFill="1" applyBorder="1" applyAlignment="1">
      <alignment vertical="center"/>
    </xf>
    <xf numFmtId="194" fontId="3" fillId="0" borderId="0" xfId="66" applyNumberFormat="1" applyFont="1" applyFill="1" applyBorder="1" applyAlignment="1">
      <alignment vertical="center"/>
    </xf>
    <xf numFmtId="200" fontId="3" fillId="0" borderId="0" xfId="66" applyNumberFormat="1" applyFont="1" applyFill="1" applyBorder="1" applyAlignment="1">
      <alignment vertical="center"/>
    </xf>
    <xf numFmtId="188" fontId="4" fillId="0" borderId="0" xfId="66" applyNumberFormat="1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vertical="center" justifyLastLine="1"/>
    </xf>
    <xf numFmtId="38" fontId="3" fillId="0" borderId="0" xfId="66" applyFont="1" applyFill="1" applyBorder="1" applyAlignment="1">
      <alignment vertical="center" wrapText="1" justifyLastLine="1"/>
    </xf>
    <xf numFmtId="38" fontId="4" fillId="0" borderId="0" xfId="66" applyFont="1" applyFill="1" applyBorder="1" applyAlignment="1">
      <alignment vertical="center"/>
    </xf>
    <xf numFmtId="38" fontId="4" fillId="0" borderId="0" xfId="66" applyFont="1" applyFill="1" applyBorder="1" applyAlignment="1">
      <alignment vertical="center" justifyLastLine="1"/>
    </xf>
    <xf numFmtId="49" fontId="22" fillId="0" borderId="0" xfId="87" applyNumberFormat="1" applyFont="1" applyFill="1" applyBorder="1" applyAlignment="1">
      <alignment vertical="center" wrapText="1" shrinkToFit="1"/>
    </xf>
    <xf numFmtId="49" fontId="22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3" fontId="5" fillId="0" borderId="18" xfId="66" applyNumberFormat="1" applyFont="1" applyFill="1" applyBorder="1" applyProtection="1"/>
    <xf numFmtId="203" fontId="5" fillId="0" borderId="2" xfId="66" applyNumberFormat="1" applyFont="1" applyFill="1" applyBorder="1" applyProtection="1">
      <protection locked="0"/>
    </xf>
    <xf numFmtId="203" fontId="5" fillId="0" borderId="3" xfId="66" applyNumberFormat="1" applyFont="1" applyFill="1" applyBorder="1" applyProtection="1">
      <protection locked="0"/>
    </xf>
    <xf numFmtId="203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38" fontId="12" fillId="0" borderId="15" xfId="0" applyNumberFormat="1" applyFont="1" applyFill="1" applyBorder="1" applyProtection="1">
      <protection locked="0"/>
    </xf>
    <xf numFmtId="38" fontId="12" fillId="0" borderId="8" xfId="0" applyNumberFormat="1" applyFont="1" applyFill="1" applyBorder="1" applyProtection="1">
      <protection locked="0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Protection="1">
      <protection locked="0"/>
    </xf>
    <xf numFmtId="38" fontId="12" fillId="0" borderId="10" xfId="0" applyNumberFormat="1" applyFont="1" applyFill="1" applyBorder="1" applyAlignment="1" applyProtection="1">
      <alignment horizontal="right"/>
      <protection locked="0"/>
    </xf>
    <xf numFmtId="38" fontId="12" fillId="0" borderId="10" xfId="0" applyNumberFormat="1" applyFont="1" applyFill="1" applyBorder="1" applyProtection="1"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3" fontId="15" fillId="0" borderId="0" xfId="66" applyNumberFormat="1" applyFont="1" applyFill="1" applyBorder="1" applyProtection="1"/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86" fontId="3" fillId="0" borderId="6" xfId="0" applyNumberFormat="1" applyFont="1" applyFill="1" applyBorder="1" applyAlignment="1">
      <alignment vertical="center"/>
    </xf>
    <xf numFmtId="190" fontId="3" fillId="0" borderId="6" xfId="0" applyNumberFormat="1" applyFont="1" applyFill="1" applyBorder="1" applyAlignment="1">
      <alignment horizontal="right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0" fillId="0" borderId="7" xfId="0" applyNumberFormat="1" applyFont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8" fontId="5" fillId="0" borderId="8" xfId="66" applyFont="1" applyBorder="1" applyAlignment="1">
      <alignment horizontal="right"/>
    </xf>
    <xf numFmtId="0" fontId="61" fillId="0" borderId="0" xfId="86" applyFont="1" applyFill="1" applyAlignment="1">
      <alignment vertical="center"/>
    </xf>
    <xf numFmtId="38" fontId="5" fillId="0" borderId="8" xfId="66" applyFont="1" applyBorder="1" applyAlignment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26" xfId="66" applyNumberFormat="1" applyFont="1" applyFill="1" applyBorder="1" applyAlignment="1">
      <alignment vertical="center"/>
    </xf>
    <xf numFmtId="180" fontId="3" fillId="0" borderId="27" xfId="66" applyNumberFormat="1" applyFont="1" applyFill="1" applyBorder="1" applyAlignment="1">
      <alignment vertical="center"/>
    </xf>
    <xf numFmtId="38" fontId="3" fillId="34" borderId="0" xfId="66" applyFont="1" applyFill="1" applyBorder="1" applyAlignment="1">
      <alignment horizontal="center" vertical="center" shrinkToFit="1"/>
    </xf>
    <xf numFmtId="38" fontId="3" fillId="34" borderId="8" xfId="66" applyFont="1" applyFill="1" applyBorder="1" applyAlignment="1">
      <alignment vertical="center"/>
    </xf>
    <xf numFmtId="38" fontId="3" fillId="34" borderId="2" xfId="66" applyFont="1" applyFill="1" applyBorder="1" applyAlignment="1">
      <alignment horizontal="center" vertical="center"/>
    </xf>
    <xf numFmtId="38" fontId="3" fillId="34" borderId="3" xfId="66" applyFont="1" applyFill="1" applyBorder="1" applyAlignment="1">
      <alignment vertical="center" justifyLastLine="1"/>
    </xf>
    <xf numFmtId="38" fontId="3" fillId="34" borderId="2" xfId="66" applyFont="1" applyFill="1" applyBorder="1" applyAlignment="1">
      <alignment horizontal="center" vertical="center" shrinkToFit="1"/>
    </xf>
    <xf numFmtId="38" fontId="3" fillId="34" borderId="3" xfId="66" applyFont="1" applyFill="1" applyBorder="1" applyAlignment="1">
      <alignment vertical="center"/>
    </xf>
    <xf numFmtId="180" fontId="3" fillId="0" borderId="7" xfId="66" applyNumberFormat="1" applyFont="1" applyFill="1" applyBorder="1" applyAlignment="1">
      <alignment vertical="center"/>
    </xf>
    <xf numFmtId="181" fontId="62" fillId="0" borderId="2" xfId="66" applyNumberFormat="1" applyFont="1" applyFill="1" applyBorder="1" applyAlignment="1">
      <alignment horizontal="right" vertical="center" justifyLastLine="1"/>
    </xf>
    <xf numFmtId="194" fontId="62" fillId="0" borderId="2" xfId="66" applyNumberFormat="1" applyFont="1" applyFill="1" applyBorder="1" applyAlignment="1">
      <alignment horizontal="right" vertical="center" wrapText="1" justifyLastLine="1"/>
    </xf>
    <xf numFmtId="194" fontId="62" fillId="0" borderId="7" xfId="66" applyNumberFormat="1" applyFont="1" applyFill="1" applyBorder="1" applyAlignment="1">
      <alignment horizontal="right" vertical="center" wrapText="1" justifyLastLine="1"/>
    </xf>
    <xf numFmtId="0" fontId="64" fillId="0" borderId="0" xfId="0" applyFont="1" applyFill="1" applyAlignment="1"/>
    <xf numFmtId="0" fontId="62" fillId="0" borderId="9" xfId="0" applyFont="1" applyFill="1" applyBorder="1" applyAlignment="1">
      <alignment horizontal="center" vertical="center"/>
    </xf>
    <xf numFmtId="0" fontId="62" fillId="0" borderId="3" xfId="0" applyFont="1" applyFill="1" applyBorder="1" applyAlignment="1">
      <alignment horizontal="center" vertical="center"/>
    </xf>
    <xf numFmtId="176" fontId="62" fillId="0" borderId="3" xfId="66" applyNumberFormat="1" applyFont="1" applyFill="1" applyBorder="1" applyAlignment="1">
      <alignment vertical="center"/>
    </xf>
    <xf numFmtId="180" fontId="62" fillId="0" borderId="10" xfId="66" applyNumberFormat="1" applyFont="1" applyFill="1" applyBorder="1" applyAlignment="1">
      <alignment vertical="center"/>
    </xf>
    <xf numFmtId="0" fontId="62" fillId="0" borderId="18" xfId="86" applyFont="1" applyFill="1" applyBorder="1" applyAlignment="1">
      <alignment horizontal="distributed" vertical="center" wrapText="1"/>
    </xf>
    <xf numFmtId="183" fontId="62" fillId="0" borderId="18" xfId="86" applyNumberFormat="1" applyFont="1" applyFill="1" applyBorder="1" applyAlignment="1">
      <alignment vertical="center"/>
    </xf>
    <xf numFmtId="176" fontId="62" fillId="0" borderId="23" xfId="86" applyNumberFormat="1" applyFont="1" applyFill="1" applyBorder="1" applyAlignment="1">
      <alignment vertical="center"/>
    </xf>
    <xf numFmtId="0" fontId="62" fillId="0" borderId="2" xfId="86" applyFont="1" applyFill="1" applyBorder="1" applyAlignment="1">
      <alignment horizontal="distributed" vertical="center" wrapText="1"/>
    </xf>
    <xf numFmtId="183" fontId="62" fillId="0" borderId="2" xfId="86" applyNumberFormat="1" applyFont="1" applyFill="1" applyBorder="1" applyAlignment="1">
      <alignment vertical="center"/>
    </xf>
    <xf numFmtId="176" fontId="62" fillId="0" borderId="7" xfId="86" applyNumberFormat="1" applyFont="1" applyFill="1" applyBorder="1" applyAlignment="1">
      <alignment vertical="center"/>
    </xf>
    <xf numFmtId="0" fontId="62" fillId="0" borderId="3" xfId="86" applyFont="1" applyFill="1" applyBorder="1" applyAlignment="1">
      <alignment horizontal="distributed" vertical="center" wrapText="1"/>
    </xf>
    <xf numFmtId="183" fontId="62" fillId="0" borderId="3" xfId="86" applyNumberFormat="1" applyFont="1" applyFill="1" applyBorder="1" applyAlignment="1">
      <alignment vertical="center"/>
    </xf>
    <xf numFmtId="176" fontId="62" fillId="0" borderId="10" xfId="86" applyNumberFormat="1" applyFont="1" applyFill="1" applyBorder="1" applyAlignment="1">
      <alignment vertical="center"/>
    </xf>
    <xf numFmtId="183" fontId="63" fillId="0" borderId="13" xfId="86" applyNumberFormat="1" applyFont="1" applyFill="1" applyBorder="1" applyAlignment="1">
      <alignment horizontal="center" vertical="center"/>
    </xf>
    <xf numFmtId="183" fontId="63" fillId="0" borderId="7" xfId="86" applyNumberFormat="1" applyFont="1" applyFill="1" applyBorder="1" applyAlignment="1">
      <alignment vertical="center"/>
    </xf>
    <xf numFmtId="183" fontId="63" fillId="0" borderId="18" xfId="86" applyNumberFormat="1" applyFont="1" applyFill="1" applyBorder="1" applyAlignment="1">
      <alignment vertical="center"/>
    </xf>
    <xf numFmtId="183" fontId="63" fillId="0" borderId="6" xfId="86" applyNumberFormat="1" applyFont="1" applyFill="1" applyBorder="1" applyAlignment="1">
      <alignment horizontal="center" vertical="center"/>
    </xf>
    <xf numFmtId="183" fontId="63" fillId="0" borderId="0" xfId="86" applyNumberFormat="1" applyFont="1" applyFill="1" applyBorder="1" applyAlignment="1">
      <alignment vertical="center"/>
    </xf>
    <xf numFmtId="183" fontId="63" fillId="0" borderId="16" xfId="86" applyNumberFormat="1" applyFont="1" applyFill="1" applyBorder="1" applyAlignment="1">
      <alignment horizontal="center" vertical="center"/>
    </xf>
    <xf numFmtId="183" fontId="63" fillId="0" borderId="2" xfId="86" applyNumberFormat="1" applyFont="1" applyFill="1" applyBorder="1" applyAlignment="1">
      <alignment vertical="center"/>
    </xf>
    <xf numFmtId="0" fontId="63" fillId="0" borderId="17" xfId="86" applyFont="1" applyFill="1" applyBorder="1" applyAlignment="1">
      <alignment horizontal="center" vertical="center"/>
    </xf>
    <xf numFmtId="0" fontId="63" fillId="0" borderId="13" xfId="86" applyFont="1" applyFill="1" applyBorder="1" applyAlignment="1">
      <alignment horizontal="center" vertical="center"/>
    </xf>
    <xf numFmtId="0" fontId="63" fillId="0" borderId="7" xfId="86" applyFont="1" applyFill="1" applyBorder="1" applyAlignment="1">
      <alignment vertical="center"/>
    </xf>
    <xf numFmtId="0" fontId="63" fillId="0" borderId="6" xfId="86" applyFont="1" applyFill="1" applyBorder="1" applyAlignment="1">
      <alignment horizontal="center" vertical="center"/>
    </xf>
    <xf numFmtId="189" fontId="63" fillId="0" borderId="0" xfId="86" applyNumberFormat="1" applyFont="1" applyFill="1" applyBorder="1" applyAlignment="1">
      <alignment vertical="center"/>
    </xf>
    <xf numFmtId="0" fontId="63" fillId="0" borderId="3" xfId="86" applyFont="1" applyFill="1" applyBorder="1" applyAlignment="1">
      <alignment vertical="center"/>
    </xf>
    <xf numFmtId="0" fontId="63" fillId="0" borderId="10" xfId="86" applyFont="1" applyFill="1" applyBorder="1" applyAlignment="1">
      <alignment vertical="center"/>
    </xf>
    <xf numFmtId="183" fontId="63" fillId="0" borderId="13" xfId="86" applyNumberFormat="1" applyFont="1" applyFill="1" applyBorder="1" applyAlignment="1">
      <alignment horizontal="distributed" vertical="center" justifyLastLine="1"/>
    </xf>
    <xf numFmtId="184" fontId="63" fillId="0" borderId="7" xfId="86" applyNumberFormat="1" applyFont="1" applyFill="1" applyBorder="1" applyAlignment="1">
      <alignment vertical="center"/>
    </xf>
    <xf numFmtId="0" fontId="63" fillId="0" borderId="9" xfId="86" applyFont="1" applyFill="1" applyBorder="1" applyAlignment="1">
      <alignment horizontal="center" vertical="center"/>
    </xf>
    <xf numFmtId="0" fontId="63" fillId="0" borderId="8" xfId="86" applyFont="1" applyFill="1" applyBorder="1" applyAlignment="1">
      <alignment vertical="center"/>
    </xf>
    <xf numFmtId="182" fontId="62" fillId="0" borderId="0" xfId="0" applyNumberFormat="1" applyFont="1" applyFill="1" applyAlignment="1">
      <alignment vertical="center"/>
    </xf>
    <xf numFmtId="0" fontId="63" fillId="0" borderId="0" xfId="0" applyFont="1" applyFill="1" applyAlignment="1">
      <alignment vertical="center"/>
    </xf>
    <xf numFmtId="38" fontId="62" fillId="0" borderId="2" xfId="66" applyFont="1" applyFill="1" applyBorder="1" applyAlignment="1">
      <alignment vertical="center"/>
    </xf>
    <xf numFmtId="38" fontId="62" fillId="0" borderId="7" xfId="66" applyFont="1" applyFill="1" applyBorder="1" applyAlignment="1">
      <alignment vertical="center"/>
    </xf>
    <xf numFmtId="38" fontId="3" fillId="0" borderId="6" xfId="66" applyFont="1" applyFill="1" applyBorder="1" applyAlignment="1">
      <alignment horizontal="right"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6" fillId="0" borderId="0" xfId="66" applyFont="1" applyFill="1" applyAlignment="1">
      <alignment vertical="center"/>
    </xf>
    <xf numFmtId="38" fontId="3" fillId="0" borderId="6" xfId="66" applyFont="1" applyFill="1" applyBorder="1" applyAlignment="1">
      <alignment horizontal="center" vertical="center" justifyLastLine="1"/>
    </xf>
    <xf numFmtId="189" fontId="3" fillId="0" borderId="7" xfId="6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176" fontId="3" fillId="0" borderId="18" xfId="66" applyNumberFormat="1" applyFont="1" applyFill="1" applyBorder="1" applyAlignment="1">
      <alignment vertical="center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0" xfId="86" applyFont="1" applyFill="1" applyAlignment="1">
      <alignment horizontal="left" vertical="top" wrapText="1"/>
    </xf>
    <xf numFmtId="182" fontId="62" fillId="0" borderId="7" xfId="0" applyNumberFormat="1" applyFont="1" applyFill="1" applyBorder="1" applyAlignment="1">
      <alignment horizontal="right" vertical="center"/>
    </xf>
    <xf numFmtId="182" fontId="62" fillId="0" borderId="0" xfId="0" applyNumberFormat="1" applyFont="1" applyFill="1" applyAlignment="1">
      <alignment horizontal="right" vertical="center"/>
    </xf>
    <xf numFmtId="182" fontId="62" fillId="0" borderId="10" xfId="0" applyNumberFormat="1" applyFont="1" applyFill="1" applyBorder="1" applyAlignment="1">
      <alignment horizontal="right" vertical="center"/>
    </xf>
    <xf numFmtId="183" fontId="3" fillId="0" borderId="23" xfId="86" applyNumberFormat="1" applyFont="1" applyFill="1" applyBorder="1" applyAlignment="1">
      <alignment vertical="center"/>
    </xf>
    <xf numFmtId="183" fontId="3" fillId="0" borderId="14" xfId="86" applyNumberFormat="1" applyFont="1" applyFill="1" applyBorder="1" applyAlignment="1">
      <alignment vertical="center"/>
    </xf>
    <xf numFmtId="176" fontId="3" fillId="0" borderId="23" xfId="86" applyNumberFormat="1" applyFont="1" applyFill="1" applyBorder="1" applyAlignment="1">
      <alignment vertical="center"/>
    </xf>
    <xf numFmtId="176" fontId="3" fillId="0" borderId="7" xfId="86" applyNumberFormat="1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vertical="center"/>
    </xf>
    <xf numFmtId="176" fontId="3" fillId="0" borderId="10" xfId="86" applyNumberFormat="1" applyFont="1" applyFill="1" applyBorder="1" applyAlignment="1">
      <alignment vertical="center"/>
    </xf>
    <xf numFmtId="0" fontId="3" fillId="0" borderId="1" xfId="87" applyNumberFormat="1" applyFont="1" applyFill="1" applyBorder="1" applyAlignment="1">
      <alignment horizontal="distributed" vertical="center" wrapText="1" justifyLastLine="1"/>
    </xf>
    <xf numFmtId="178" fontId="3" fillId="0" borderId="0" xfId="66" applyNumberFormat="1" applyFont="1" applyFill="1" applyBorder="1" applyAlignment="1">
      <alignment vertical="center"/>
    </xf>
    <xf numFmtId="0" fontId="3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5" xfId="87" applyNumberFormat="1" applyFont="1" applyFill="1" applyBorder="1" applyAlignment="1">
      <alignment horizontal="distributed" vertical="center" wrapText="1" justifyLastLine="1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38" fontId="13" fillId="0" borderId="7" xfId="66" applyFont="1" applyBorder="1" applyAlignment="1">
      <alignment horizontal="right" vertical="center"/>
    </xf>
    <xf numFmtId="38" fontId="13" fillId="0" borderId="14" xfId="66" applyFont="1" applyBorder="1" applyAlignment="1">
      <alignment vertical="center"/>
    </xf>
    <xf numFmtId="0" fontId="1" fillId="0" borderId="0" xfId="0" applyFont="1"/>
    <xf numFmtId="0" fontId="4" fillId="0" borderId="0" xfId="86" applyFont="1" applyFill="1" applyBorder="1" applyAlignment="1">
      <alignment horizontal="distributed" vertical="center" justifyLastLine="1"/>
    </xf>
    <xf numFmtId="179" fontId="3" fillId="0" borderId="0" xfId="86" applyNumberFormat="1" applyFont="1" applyFill="1" applyBorder="1" applyAlignment="1">
      <alignment horizontal="right" vertical="center"/>
    </xf>
    <xf numFmtId="176" fontId="3" fillId="0" borderId="0" xfId="86" applyNumberFormat="1" applyFont="1" applyFill="1" applyBorder="1" applyAlignment="1">
      <alignment vertical="center"/>
    </xf>
    <xf numFmtId="0" fontId="3" fillId="0" borderId="15" xfId="86" applyFont="1" applyFill="1" applyBorder="1" applyAlignment="1">
      <alignment horizontal="right" vertical="center" justifyLastLine="1"/>
    </xf>
    <xf numFmtId="179" fontId="3" fillId="0" borderId="18" xfId="86" applyNumberFormat="1" applyFont="1" applyFill="1" applyBorder="1" applyAlignment="1">
      <alignment horizontal="right" vertical="center" justifyLastLine="1"/>
    </xf>
    <xf numFmtId="179" fontId="3" fillId="0" borderId="23" xfId="86" applyNumberFormat="1" applyFont="1" applyFill="1" applyBorder="1" applyAlignment="1">
      <alignment horizontal="right" vertical="center" justifyLastLine="1"/>
    </xf>
    <xf numFmtId="179" fontId="3" fillId="0" borderId="15" xfId="86" applyNumberFormat="1" applyFont="1" applyFill="1" applyBorder="1" applyAlignment="1">
      <alignment horizontal="right" vertical="center" justifyLastLine="1"/>
    </xf>
    <xf numFmtId="49" fontId="3" fillId="0" borderId="0" xfId="86" applyNumberFormat="1" applyFont="1" applyFill="1" applyBorder="1" applyAlignment="1">
      <alignment horizontal="right" vertical="center"/>
    </xf>
    <xf numFmtId="0" fontId="3" fillId="0" borderId="6" xfId="86" applyFont="1" applyFill="1" applyBorder="1" applyAlignment="1">
      <alignment horizontal="center" vertical="center" justifyLastLine="1"/>
    </xf>
    <xf numFmtId="183" fontId="3" fillId="0" borderId="2" xfId="86" applyNumberFormat="1" applyFont="1" applyFill="1" applyBorder="1" applyAlignment="1">
      <alignment horizontal="right" vertical="center"/>
    </xf>
    <xf numFmtId="183" fontId="3" fillId="0" borderId="7" xfId="86" applyNumberFormat="1" applyFont="1" applyFill="1" applyBorder="1" applyAlignment="1">
      <alignment horizontal="right" vertical="center"/>
    </xf>
    <xf numFmtId="183" fontId="3" fillId="0" borderId="0" xfId="86" applyNumberFormat="1" applyFont="1" applyFill="1" applyBorder="1" applyAlignment="1">
      <alignment horizontal="right" vertical="center"/>
    </xf>
    <xf numFmtId="38" fontId="1" fillId="0" borderId="23" xfId="66" applyFont="1" applyBorder="1" applyAlignment="1">
      <alignment vertical="center"/>
    </xf>
    <xf numFmtId="38" fontId="1" fillId="0" borderId="7" xfId="66" applyFont="1" applyBorder="1" applyAlignment="1">
      <alignment vertical="center"/>
    </xf>
    <xf numFmtId="38" fontId="1" fillId="0" borderId="7" xfId="66" applyFont="1" applyBorder="1" applyAlignment="1">
      <alignment horizontal="right" vertical="center"/>
    </xf>
    <xf numFmtId="38" fontId="1" fillId="0" borderId="10" xfId="66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3" fontId="62" fillId="0" borderId="18" xfId="0" applyNumberFormat="1" applyFont="1" applyBorder="1" applyAlignment="1">
      <alignment vertical="center"/>
    </xf>
    <xf numFmtId="3" fontId="62" fillId="0" borderId="23" xfId="0" applyNumberFormat="1" applyFont="1" applyBorder="1" applyAlignment="1">
      <alignment vertical="center"/>
    </xf>
    <xf numFmtId="3" fontId="62" fillId="0" borderId="14" xfId="0" applyNumberFormat="1" applyFont="1" applyBorder="1" applyAlignment="1">
      <alignment vertical="center"/>
    </xf>
    <xf numFmtId="3" fontId="62" fillId="0" borderId="15" xfId="0" applyNumberFormat="1" applyFont="1" applyBorder="1" applyAlignment="1">
      <alignment vertical="center"/>
    </xf>
    <xf numFmtId="0" fontId="62" fillId="0" borderId="14" xfId="0" applyFont="1" applyBorder="1" applyAlignment="1">
      <alignment vertical="center"/>
    </xf>
    <xf numFmtId="3" fontId="62" fillId="0" borderId="2" xfId="0" applyNumberFormat="1" applyFont="1" applyBorder="1" applyAlignment="1">
      <alignment vertical="center"/>
    </xf>
    <xf numFmtId="0" fontId="62" fillId="0" borderId="7" xfId="0" applyFont="1" applyBorder="1" applyAlignment="1">
      <alignment vertical="center"/>
    </xf>
    <xf numFmtId="3" fontId="62" fillId="0" borderId="6" xfId="0" applyNumberFormat="1" applyFont="1" applyBorder="1" applyAlignment="1">
      <alignment vertical="center"/>
    </xf>
    <xf numFmtId="3" fontId="62" fillId="0" borderId="0" xfId="0" applyNumberFormat="1" applyFont="1" applyBorder="1" applyAlignment="1">
      <alignment vertical="center"/>
    </xf>
    <xf numFmtId="0" fontId="62" fillId="0" borderId="6" xfId="0" applyFont="1" applyBorder="1" applyAlignment="1">
      <alignment vertical="center"/>
    </xf>
    <xf numFmtId="3" fontId="62" fillId="0" borderId="3" xfId="0" applyNumberFormat="1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62" fillId="0" borderId="10" xfId="0" applyFont="1" applyBorder="1" applyAlignment="1">
      <alignment vertical="center"/>
    </xf>
    <xf numFmtId="3" fontId="62" fillId="0" borderId="9" xfId="0" applyNumberFormat="1" applyFont="1" applyBorder="1" applyAlignment="1">
      <alignment vertical="center"/>
    </xf>
    <xf numFmtId="0" fontId="62" fillId="0" borderId="8" xfId="0" applyFont="1" applyBorder="1" applyAlignment="1">
      <alignment vertical="center"/>
    </xf>
    <xf numFmtId="0" fontId="62" fillId="0" borderId="9" xfId="0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8" fontId="3" fillId="0" borderId="0" xfId="66" applyNumberFormat="1" applyFont="1" applyFill="1" applyBorder="1" applyAlignment="1">
      <alignment horizontal="distributed" vertical="center" justifyLastLine="1"/>
    </xf>
    <xf numFmtId="178" fontId="3" fillId="0" borderId="0" xfId="66" applyNumberFormat="1" applyFont="1" applyFill="1" applyAlignment="1">
      <alignment horizontal="distributed" vertical="justify"/>
    </xf>
    <xf numFmtId="178" fontId="3" fillId="0" borderId="0" xfId="66" applyNumberFormat="1" applyFont="1" applyFill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/>
    </xf>
    <xf numFmtId="179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center" vertical="center" justifyLastLine="1"/>
    </xf>
    <xf numFmtId="178" fontId="3" fillId="0" borderId="4" xfId="66" applyNumberFormat="1" applyFont="1" applyFill="1" applyBorder="1" applyAlignment="1">
      <alignment horizontal="center" vertical="center" justifyLastLine="1"/>
    </xf>
    <xf numFmtId="179" fontId="3" fillId="0" borderId="5" xfId="66" applyNumberFormat="1" applyFont="1" applyFill="1" applyBorder="1" applyAlignment="1">
      <alignment horizontal="distributed" vertical="center" justifyLastLine="1"/>
    </xf>
    <xf numFmtId="182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 justifyLastLine="1"/>
    </xf>
    <xf numFmtId="38" fontId="3" fillId="0" borderId="0" xfId="66" applyFont="1" applyFill="1" applyAlignment="1">
      <alignment horizontal="right" vertical="center" shrinkToFit="1"/>
    </xf>
    <xf numFmtId="38" fontId="3" fillId="0" borderId="2" xfId="66" applyFont="1" applyFill="1" applyBorder="1" applyAlignment="1">
      <alignment vertical="center" shrinkToFit="1"/>
    </xf>
    <xf numFmtId="178" fontId="3" fillId="0" borderId="2" xfId="66" applyNumberFormat="1" applyFont="1" applyFill="1" applyBorder="1" applyAlignment="1">
      <alignment vertical="center"/>
    </xf>
    <xf numFmtId="182" fontId="3" fillId="0" borderId="2" xfId="66" applyNumberFormat="1" applyFont="1" applyFill="1" applyBorder="1" applyAlignment="1">
      <alignment vertical="center"/>
    </xf>
    <xf numFmtId="179" fontId="3" fillId="0" borderId="2" xfId="66" applyNumberFormat="1" applyFont="1" applyFill="1" applyBorder="1" applyAlignment="1">
      <alignment vertical="center"/>
    </xf>
    <xf numFmtId="179" fontId="3" fillId="0" borderId="6" xfId="66" applyNumberFormat="1" applyFont="1" applyFill="1" applyBorder="1" applyAlignment="1">
      <alignment vertical="center"/>
    </xf>
    <xf numFmtId="178" fontId="3" fillId="0" borderId="0" xfId="66" applyNumberFormat="1" applyFont="1" applyFill="1" applyBorder="1" applyAlignment="1">
      <alignment horizontal="center" vertical="center"/>
    </xf>
    <xf numFmtId="178" fontId="59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center"/>
    </xf>
    <xf numFmtId="176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/>
    </xf>
    <xf numFmtId="178" fontId="3" fillId="0" borderId="2" xfId="90" applyNumberFormat="1" applyFont="1" applyFill="1" applyBorder="1" applyAlignment="1">
      <alignment vertical="center"/>
    </xf>
    <xf numFmtId="182" fontId="3" fillId="0" borderId="2" xfId="90" applyNumberFormat="1" applyFont="1" applyFill="1" applyBorder="1" applyAlignment="1">
      <alignment vertical="center"/>
    </xf>
    <xf numFmtId="179" fontId="3" fillId="0" borderId="2" xfId="90" applyNumberFormat="1" applyFont="1" applyFill="1" applyBorder="1" applyAlignment="1">
      <alignment vertical="center"/>
    </xf>
    <xf numFmtId="182" fontId="3" fillId="0" borderId="7" xfId="90" applyNumberFormat="1" applyFont="1" applyFill="1" applyBorder="1" applyAlignment="1">
      <alignment vertical="center"/>
    </xf>
    <xf numFmtId="179" fontId="3" fillId="0" borderId="6" xfId="90" applyNumberFormat="1" applyFont="1" applyFill="1" applyBorder="1" applyAlignment="1">
      <alignment vertical="center"/>
    </xf>
    <xf numFmtId="176" fontId="3" fillId="0" borderId="7" xfId="90" applyNumberFormat="1" applyFont="1" applyFill="1" applyBorder="1" applyAlignment="1">
      <alignment horizontal="right" vertical="center"/>
    </xf>
    <xf numFmtId="178" fontId="4" fillId="0" borderId="0" xfId="66" applyNumberFormat="1" applyFont="1" applyFill="1" applyBorder="1" applyAlignment="1">
      <alignment horizontal="center" vertical="center"/>
    </xf>
    <xf numFmtId="178" fontId="65" fillId="0" borderId="0" xfId="66" applyNumberFormat="1" applyFont="1" applyFill="1" applyAlignment="1">
      <alignment vertical="center"/>
    </xf>
    <xf numFmtId="178" fontId="61" fillId="0" borderId="0" xfId="66" applyNumberFormat="1" applyFont="1" applyFill="1" applyBorder="1" applyAlignment="1">
      <alignment horizontal="center" vertical="center"/>
    </xf>
    <xf numFmtId="178" fontId="61" fillId="0" borderId="0" xfId="66" applyNumberFormat="1" applyFont="1" applyFill="1" applyAlignment="1">
      <alignment vertical="center"/>
    </xf>
    <xf numFmtId="178" fontId="66" fillId="0" borderId="0" xfId="66" applyNumberFormat="1" applyFont="1" applyFill="1" applyBorder="1" applyAlignment="1">
      <alignment horizontal="center" vertical="center"/>
    </xf>
    <xf numFmtId="178" fontId="66" fillId="0" borderId="0" xfId="66" applyNumberFormat="1" applyFont="1" applyFill="1" applyAlignment="1">
      <alignment vertical="center"/>
    </xf>
    <xf numFmtId="178" fontId="27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justify"/>
    </xf>
    <xf numFmtId="178" fontId="65" fillId="0" borderId="0" xfId="66" applyNumberFormat="1" applyFont="1" applyFill="1" applyAlignment="1">
      <alignment vertical="justify"/>
    </xf>
    <xf numFmtId="178" fontId="3" fillId="0" borderId="1" xfId="66" applyNumberFormat="1" applyFont="1" applyFill="1" applyBorder="1" applyAlignment="1">
      <alignment horizontal="center" vertical="center" shrinkToFit="1"/>
    </xf>
    <xf numFmtId="38" fontId="12" fillId="0" borderId="0" xfId="66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6" xfId="0" quotePrefix="1" applyFont="1" applyFill="1" applyBorder="1" applyAlignment="1">
      <alignment horizontal="left" vertical="center" shrinkToFit="1"/>
    </xf>
    <xf numFmtId="0" fontId="4" fillId="0" borderId="9" xfId="0" quotePrefix="1" applyFont="1" applyFill="1" applyBorder="1" applyAlignment="1">
      <alignment vertical="center" shrinkToFit="1"/>
    </xf>
    <xf numFmtId="38" fontId="62" fillId="0" borderId="2" xfId="66" applyFont="1" applyBorder="1" applyAlignment="1">
      <alignment vertical="center"/>
    </xf>
    <xf numFmtId="38" fontId="62" fillId="0" borderId="18" xfId="66" applyFont="1" applyBorder="1" applyAlignment="1">
      <alignment vertical="center"/>
    </xf>
    <xf numFmtId="38" fontId="62" fillId="0" borderId="23" xfId="66" applyFont="1" applyBorder="1" applyAlignment="1">
      <alignment vertical="center"/>
    </xf>
    <xf numFmtId="38" fontId="63" fillId="0" borderId="2" xfId="66" applyFont="1" applyBorder="1" applyAlignment="1">
      <alignment vertical="center"/>
    </xf>
    <xf numFmtId="38" fontId="63" fillId="0" borderId="7" xfId="66" applyFont="1" applyBorder="1" applyAlignment="1">
      <alignment vertical="center"/>
    </xf>
    <xf numFmtId="38" fontId="63" fillId="0" borderId="3" xfId="66" applyFont="1" applyBorder="1" applyAlignment="1">
      <alignment vertical="center"/>
    </xf>
    <xf numFmtId="38" fontId="63" fillId="0" borderId="3" xfId="66" applyFont="1" applyFill="1" applyBorder="1" applyAlignment="1">
      <alignment vertical="center"/>
    </xf>
    <xf numFmtId="38" fontId="63" fillId="0" borderId="10" xfId="66" applyFont="1" applyBorder="1" applyAlignment="1">
      <alignment vertical="center"/>
    </xf>
    <xf numFmtId="178" fontId="3" fillId="0" borderId="6" xfId="66" applyNumberFormat="1" applyFont="1" applyFill="1" applyBorder="1" applyAlignment="1">
      <alignment vertical="center"/>
    </xf>
    <xf numFmtId="176" fontId="3" fillId="0" borderId="6" xfId="66" applyNumberFormat="1" applyFont="1" applyFill="1" applyBorder="1" applyAlignment="1">
      <alignment vertical="center"/>
    </xf>
    <xf numFmtId="178" fontId="3" fillId="0" borderId="2" xfId="66" applyNumberFormat="1" applyFont="1" applyFill="1" applyBorder="1" applyAlignment="1">
      <alignment vertical="justify"/>
    </xf>
    <xf numFmtId="19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93" fontId="4" fillId="0" borderId="0" xfId="0" applyNumberFormat="1" applyFont="1" applyFill="1" applyBorder="1" applyAlignment="1">
      <alignment vertical="center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176" fontId="3" fillId="0" borderId="6" xfId="86" applyNumberFormat="1" applyFont="1" applyFill="1" applyBorder="1" applyAlignment="1">
      <alignment vertical="center"/>
    </xf>
    <xf numFmtId="179" fontId="3" fillId="0" borderId="2" xfId="86" applyNumberFormat="1" applyFont="1" applyFill="1" applyBorder="1" applyAlignment="1">
      <alignment horizontal="right" vertical="center"/>
    </xf>
    <xf numFmtId="176" fontId="3" fillId="0" borderId="2" xfId="86" applyNumberFormat="1" applyFont="1" applyFill="1" applyBorder="1" applyAlignment="1">
      <alignment vertical="center"/>
    </xf>
    <xf numFmtId="179" fontId="4" fillId="0" borderId="1" xfId="86" applyNumberFormat="1" applyFont="1" applyFill="1" applyBorder="1" applyAlignment="1">
      <alignment horizontal="right" vertical="center"/>
    </xf>
    <xf numFmtId="178" fontId="3" fillId="0" borderId="6" xfId="66" applyNumberFormat="1" applyFont="1" applyFill="1" applyBorder="1" applyAlignment="1">
      <alignment horizontal="center" vertical="center"/>
    </xf>
    <xf numFmtId="38" fontId="3" fillId="0" borderId="2" xfId="90" applyFont="1" applyFill="1" applyBorder="1" applyAlignment="1">
      <alignment horizontal="right" vertical="center" justifyLastLine="1"/>
    </xf>
    <xf numFmtId="176" fontId="3" fillId="0" borderId="2" xfId="90" applyNumberFormat="1" applyFont="1" applyFill="1" applyBorder="1" applyAlignment="1">
      <alignment horizontal="right" vertical="center" justifyLastLine="1"/>
    </xf>
    <xf numFmtId="38" fontId="3" fillId="0" borderId="6" xfId="90" applyFont="1" applyFill="1" applyBorder="1" applyAlignment="1">
      <alignment horizontal="right" vertical="center" justifyLastLine="1"/>
    </xf>
    <xf numFmtId="176" fontId="3" fillId="0" borderId="7" xfId="90" applyNumberFormat="1" applyFont="1" applyFill="1" applyBorder="1" applyAlignment="1">
      <alignment horizontal="right" vertical="center" justifyLastLine="1"/>
    </xf>
    <xf numFmtId="38" fontId="3" fillId="0" borderId="0" xfId="90" applyFont="1" applyFill="1" applyBorder="1" applyAlignment="1">
      <alignment horizontal="right" vertical="center" justifyLastLine="1"/>
    </xf>
    <xf numFmtId="38" fontId="1" fillId="0" borderId="0" xfId="66" applyFont="1"/>
    <xf numFmtId="38" fontId="1" fillId="0" borderId="4" xfId="66" applyFont="1" applyBorder="1" applyAlignment="1">
      <alignment horizontal="center" vertical="center"/>
    </xf>
    <xf numFmtId="178" fontId="66" fillId="0" borderId="0" xfId="66" applyNumberFormat="1" applyFont="1" applyFill="1" applyAlignment="1">
      <alignment horizontal="distributed" vertical="justify"/>
    </xf>
    <xf numFmtId="179" fontId="66" fillId="0" borderId="0" xfId="66" applyNumberFormat="1" applyFont="1" applyFill="1" applyAlignment="1">
      <alignment horizontal="right" vertical="center"/>
    </xf>
    <xf numFmtId="178" fontId="61" fillId="0" borderId="0" xfId="66" applyNumberFormat="1" applyFont="1" applyFill="1" applyBorder="1" applyAlignment="1">
      <alignment vertical="center"/>
    </xf>
    <xf numFmtId="178" fontId="61" fillId="0" borderId="0" xfId="66" applyNumberFormat="1" applyFont="1" applyFill="1" applyAlignment="1">
      <alignment vertical="justify"/>
    </xf>
    <xf numFmtId="179" fontId="15" fillId="0" borderId="18" xfId="66" applyNumberFormat="1" applyFont="1" applyFill="1" applyBorder="1" applyAlignment="1" applyProtection="1">
      <alignment horizontal="right"/>
    </xf>
    <xf numFmtId="179" fontId="15" fillId="0" borderId="18" xfId="66" applyNumberFormat="1" applyFont="1" applyFill="1" applyBorder="1" applyAlignment="1" applyProtection="1">
      <alignment horizontal="right" vertical="center"/>
    </xf>
    <xf numFmtId="179" fontId="15" fillId="0" borderId="2" xfId="66" applyNumberFormat="1" applyFont="1" applyFill="1" applyBorder="1" applyAlignment="1" applyProtection="1">
      <alignment horizontal="right"/>
      <protection locked="0"/>
    </xf>
    <xf numFmtId="179" fontId="15" fillId="0" borderId="2" xfId="66" applyNumberFormat="1" applyFont="1" applyFill="1" applyBorder="1" applyAlignment="1" applyProtection="1">
      <alignment horizontal="right" vertical="center"/>
      <protection locked="0"/>
    </xf>
    <xf numFmtId="38" fontId="15" fillId="0" borderId="7" xfId="66" applyFont="1" applyFill="1" applyBorder="1" applyProtection="1"/>
    <xf numFmtId="38" fontId="15" fillId="0" borderId="10" xfId="66" applyFont="1" applyFill="1" applyBorder="1" applyProtection="1">
      <protection locked="0"/>
    </xf>
    <xf numFmtId="203" fontId="5" fillId="0" borderId="2" xfId="66" applyNumberFormat="1" applyFont="1" applyFill="1" applyBorder="1" applyAlignment="1">
      <alignment horizontal="right"/>
    </xf>
    <xf numFmtId="38" fontId="15" fillId="0" borderId="10" xfId="66" applyFont="1" applyFill="1" applyBorder="1" applyProtection="1"/>
    <xf numFmtId="203" fontId="5" fillId="0" borderId="2" xfId="66" applyNumberFormat="1" applyFont="1" applyFill="1" applyBorder="1" applyAlignment="1" applyProtection="1">
      <alignment horizontal="right"/>
    </xf>
    <xf numFmtId="203" fontId="5" fillId="0" borderId="2" xfId="66" applyNumberFormat="1" applyFont="1" applyFill="1" applyBorder="1" applyAlignment="1">
      <alignment horizontal="right" vertical="center"/>
    </xf>
    <xf numFmtId="203" fontId="5" fillId="0" borderId="3" xfId="66" applyNumberFormat="1" applyFont="1" applyFill="1" applyBorder="1" applyAlignment="1">
      <alignment horizontal="right"/>
    </xf>
    <xf numFmtId="182" fontId="4" fillId="0" borderId="7" xfId="0" applyNumberFormat="1" applyFont="1" applyBorder="1" applyAlignment="1">
      <alignment vertical="center"/>
    </xf>
    <xf numFmtId="179" fontId="3" fillId="0" borderId="0" xfId="90" applyNumberFormat="1" applyFont="1" applyFill="1" applyBorder="1" applyAlignment="1">
      <alignment vertical="center"/>
    </xf>
    <xf numFmtId="178" fontId="67" fillId="0" borderId="0" xfId="66" applyNumberFormat="1" applyFont="1" applyFill="1" applyBorder="1" applyAlignment="1">
      <alignment horizontal="center" vertical="center"/>
    </xf>
    <xf numFmtId="178" fontId="67" fillId="0" borderId="0" xfId="66" applyNumberFormat="1" applyFont="1" applyFill="1" applyAlignment="1">
      <alignment horizontal="distributed" vertical="justify"/>
    </xf>
    <xf numFmtId="179" fontId="67" fillId="0" borderId="0" xfId="66" applyNumberFormat="1" applyFont="1" applyFill="1" applyAlignment="1">
      <alignment horizontal="right" vertical="center"/>
    </xf>
    <xf numFmtId="178" fontId="67" fillId="0" borderId="0" xfId="66" applyNumberFormat="1" applyFont="1" applyFill="1" applyAlignment="1">
      <alignment vertical="center"/>
    </xf>
    <xf numFmtId="177" fontId="59" fillId="0" borderId="2" xfId="90" applyNumberFormat="1" applyFont="1" applyFill="1" applyBorder="1" applyAlignment="1">
      <alignment vertical="center"/>
    </xf>
    <xf numFmtId="182" fontId="59" fillId="0" borderId="2" xfId="90" applyNumberFormat="1" applyFont="1" applyFill="1" applyBorder="1" applyAlignment="1">
      <alignment vertical="center"/>
    </xf>
    <xf numFmtId="182" fontId="59" fillId="0" borderId="7" xfId="90" applyNumberFormat="1" applyFont="1" applyFill="1" applyBorder="1" applyAlignment="1">
      <alignment vertical="center"/>
    </xf>
    <xf numFmtId="182" fontId="59" fillId="0" borderId="6" xfId="90" applyNumberFormat="1" applyFont="1" applyFill="1" applyBorder="1" applyAlignment="1">
      <alignment horizontal="right" vertical="center"/>
    </xf>
    <xf numFmtId="182" fontId="59" fillId="0" borderId="0" xfId="90" applyNumberFormat="1" applyFont="1" applyFill="1" applyBorder="1" applyAlignment="1">
      <alignment vertical="center"/>
    </xf>
    <xf numFmtId="177" fontId="59" fillId="0" borderId="3" xfId="90" applyNumberFormat="1" applyFont="1" applyFill="1" applyBorder="1" applyAlignment="1">
      <alignment vertical="center"/>
    </xf>
    <xf numFmtId="182" fontId="59" fillId="0" borderId="3" xfId="90" applyNumberFormat="1" applyFont="1" applyFill="1" applyBorder="1" applyAlignment="1">
      <alignment vertical="center"/>
    </xf>
    <xf numFmtId="182" fontId="59" fillId="0" borderId="10" xfId="90" applyNumberFormat="1" applyFont="1" applyFill="1" applyBorder="1" applyAlignment="1">
      <alignment vertical="center"/>
    </xf>
    <xf numFmtId="182" fontId="59" fillId="0" borderId="9" xfId="90" applyNumberFormat="1" applyFont="1" applyFill="1" applyBorder="1" applyAlignment="1">
      <alignment horizontal="right" vertical="center"/>
    </xf>
    <xf numFmtId="178" fontId="3" fillId="0" borderId="0" xfId="66" applyNumberFormat="1" applyFont="1" applyFill="1" applyAlignment="1">
      <alignment horizontal="center" vertical="justify"/>
    </xf>
    <xf numFmtId="178" fontId="59" fillId="0" borderId="0" xfId="66" applyNumberFormat="1" applyFont="1" applyFill="1" applyBorder="1" applyAlignment="1">
      <alignment vertical="center"/>
    </xf>
    <xf numFmtId="178" fontId="59" fillId="0" borderId="0" xfId="66" applyNumberFormat="1" applyFont="1" applyFill="1" applyAlignment="1">
      <alignment vertical="justify"/>
    </xf>
    <xf numFmtId="178" fontId="59" fillId="0" borderId="0" xfId="66" applyNumberFormat="1" applyFont="1" applyFill="1" applyAlignment="1">
      <alignment vertical="center"/>
    </xf>
    <xf numFmtId="38" fontId="3" fillId="0" borderId="6" xfId="66" applyFont="1" applyFill="1" applyBorder="1" applyAlignment="1">
      <alignment vertical="justify"/>
    </xf>
    <xf numFmtId="38" fontId="3" fillId="0" borderId="2" xfId="66" applyFont="1" applyFill="1" applyBorder="1" applyAlignment="1">
      <alignment vertical="justify"/>
    </xf>
    <xf numFmtId="38" fontId="3" fillId="0" borderId="0" xfId="66" applyFont="1" applyFill="1" applyAlignment="1">
      <alignment vertical="justify"/>
    </xf>
    <xf numFmtId="38" fontId="3" fillId="0" borderId="3" xfId="66" applyFont="1" applyFill="1" applyBorder="1" applyAlignment="1">
      <alignment horizontal="right" vertical="center" shrinkToFit="1"/>
    </xf>
    <xf numFmtId="176" fontId="3" fillId="0" borderId="3" xfId="90" applyNumberFormat="1" applyFont="1" applyFill="1" applyBorder="1" applyAlignment="1">
      <alignment vertical="center" shrinkToFit="1"/>
    </xf>
    <xf numFmtId="177" fontId="3" fillId="0" borderId="3" xfId="90" applyNumberFormat="1" applyFont="1" applyFill="1" applyBorder="1" applyAlignment="1">
      <alignment vertical="center" shrinkToFit="1"/>
    </xf>
    <xf numFmtId="179" fontId="3" fillId="0" borderId="0" xfId="90" applyNumberFormat="1" applyFont="1" applyFill="1" applyBorder="1" applyAlignment="1">
      <alignment horizontal="right" vertical="center"/>
    </xf>
    <xf numFmtId="178" fontId="3" fillId="0" borderId="3" xfId="90" applyNumberFormat="1" applyFont="1" applyFill="1" applyBorder="1" applyAlignment="1">
      <alignment vertical="center"/>
    </xf>
    <xf numFmtId="38" fontId="3" fillId="0" borderId="3" xfId="66" applyFont="1" applyFill="1" applyBorder="1" applyAlignment="1">
      <alignment vertical="center" shrinkToFit="1"/>
    </xf>
    <xf numFmtId="179" fontId="3" fillId="0" borderId="8" xfId="90" applyNumberFormat="1" applyFont="1" applyFill="1" applyBorder="1" applyAlignment="1">
      <alignment horizontal="right" vertical="center"/>
    </xf>
    <xf numFmtId="179" fontId="3" fillId="0" borderId="9" xfId="90" applyNumberFormat="1" applyFont="1" applyFill="1" applyBorder="1" applyAlignment="1">
      <alignment vertical="center"/>
    </xf>
    <xf numFmtId="179" fontId="3" fillId="0" borderId="3" xfId="90" applyNumberFormat="1" applyFont="1" applyFill="1" applyBorder="1" applyAlignment="1">
      <alignment vertical="center"/>
    </xf>
    <xf numFmtId="176" fontId="4" fillId="0" borderId="7" xfId="90" applyNumberFormat="1" applyFont="1" applyFill="1" applyBorder="1" applyAlignment="1">
      <alignment horizontal="right" vertical="center"/>
    </xf>
    <xf numFmtId="49" fontId="3" fillId="0" borderId="6" xfId="66" applyNumberFormat="1" applyFont="1" applyFill="1" applyBorder="1" applyAlignment="1">
      <alignment horizontal="center" vertical="center"/>
    </xf>
    <xf numFmtId="178" fontId="3" fillId="0" borderId="9" xfId="66" applyNumberFormat="1" applyFont="1" applyFill="1" applyBorder="1" applyAlignment="1">
      <alignment horizontal="center" vertical="center"/>
    </xf>
    <xf numFmtId="38" fontId="3" fillId="0" borderId="2" xfId="90" applyFont="1" applyFill="1" applyBorder="1" applyAlignment="1">
      <alignment horizontal="right" vertical="center"/>
    </xf>
    <xf numFmtId="38" fontId="3" fillId="0" borderId="7" xfId="90" applyFont="1" applyFill="1" applyBorder="1" applyAlignment="1">
      <alignment horizontal="right" vertical="center"/>
    </xf>
    <xf numFmtId="38" fontId="3" fillId="0" borderId="3" xfId="90" applyFont="1" applyFill="1" applyBorder="1" applyAlignment="1">
      <alignment horizontal="right" vertical="center" justifyLastLine="1"/>
    </xf>
    <xf numFmtId="38" fontId="3" fillId="0" borderId="3" xfId="90" applyFont="1" applyFill="1" applyBorder="1" applyAlignment="1">
      <alignment horizontal="right" vertical="center"/>
    </xf>
    <xf numFmtId="176" fontId="3" fillId="0" borderId="3" xfId="90" applyNumberFormat="1" applyFont="1" applyFill="1" applyBorder="1" applyAlignment="1">
      <alignment horizontal="right" vertical="center" justifyLastLine="1"/>
    </xf>
    <xf numFmtId="176" fontId="3" fillId="0" borderId="10" xfId="90" applyNumberFormat="1" applyFont="1" applyFill="1" applyBorder="1" applyAlignment="1">
      <alignment horizontal="right" vertical="center" justifyLastLine="1"/>
    </xf>
    <xf numFmtId="193" fontId="3" fillId="0" borderId="0" xfId="0" applyNumberFormat="1" applyFont="1" applyFill="1" applyBorder="1" applyAlignment="1">
      <alignment vertical="center"/>
    </xf>
    <xf numFmtId="178" fontId="3" fillId="0" borderId="7" xfId="90" applyNumberFormat="1" applyFont="1" applyFill="1" applyBorder="1" applyAlignment="1">
      <alignment vertical="center"/>
    </xf>
    <xf numFmtId="178" fontId="3" fillId="0" borderId="10" xfId="90" applyNumberFormat="1" applyFont="1" applyFill="1" applyBorder="1" applyAlignment="1">
      <alignment vertical="center"/>
    </xf>
    <xf numFmtId="38" fontId="3" fillId="0" borderId="10" xfId="90" applyFont="1" applyFill="1" applyBorder="1" applyAlignment="1">
      <alignment horizontal="right" vertical="center"/>
    </xf>
    <xf numFmtId="38" fontId="3" fillId="0" borderId="9" xfId="90" applyFont="1" applyFill="1" applyBorder="1" applyAlignment="1">
      <alignment horizontal="right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vertical="center"/>
    </xf>
    <xf numFmtId="0" fontId="6" fillId="0" borderId="0" xfId="86" applyFont="1" applyFill="1" applyAlignment="1">
      <alignment vertical="center"/>
    </xf>
    <xf numFmtId="0" fontId="3" fillId="0" borderId="0" xfId="86" applyFont="1" applyFill="1" applyBorder="1" applyAlignment="1">
      <alignment horizontal="distributed" vertical="center"/>
    </xf>
    <xf numFmtId="0" fontId="3" fillId="0" borderId="6" xfId="86" applyFont="1" applyFill="1" applyBorder="1" applyAlignment="1">
      <alignment horizontal="distributed" vertical="center"/>
    </xf>
    <xf numFmtId="0" fontId="6" fillId="0" borderId="0" xfId="86" applyFont="1" applyFill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38" fontId="4" fillId="0" borderId="0" xfId="66" applyFont="1" applyFill="1" applyAlignment="1">
      <alignment horizontal="right" vertical="center" shrinkToFit="1"/>
    </xf>
    <xf numFmtId="176" fontId="4" fillId="0" borderId="2" xfId="90" applyNumberFormat="1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 shrinkToFit="1"/>
    </xf>
    <xf numFmtId="38" fontId="4" fillId="0" borderId="2" xfId="66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/>
    </xf>
    <xf numFmtId="178" fontId="4" fillId="0" borderId="2" xfId="90" applyNumberFormat="1" applyFont="1" applyFill="1" applyBorder="1" applyAlignment="1">
      <alignment vertical="center"/>
    </xf>
    <xf numFmtId="182" fontId="4" fillId="0" borderId="2" xfId="90" applyNumberFormat="1" applyFont="1" applyFill="1" applyBorder="1" applyAlignment="1">
      <alignment vertical="center"/>
    </xf>
    <xf numFmtId="179" fontId="4" fillId="0" borderId="0" xfId="90" applyNumberFormat="1" applyFont="1" applyFill="1" applyBorder="1" applyAlignment="1">
      <alignment vertical="center"/>
    </xf>
    <xf numFmtId="182" fontId="4" fillId="0" borderId="7" xfId="90" applyNumberFormat="1" applyFont="1" applyFill="1" applyBorder="1" applyAlignment="1">
      <alignment vertical="center"/>
    </xf>
    <xf numFmtId="179" fontId="4" fillId="0" borderId="6" xfId="90" applyNumberFormat="1" applyFont="1" applyFill="1" applyBorder="1" applyAlignment="1">
      <alignment vertical="center"/>
    </xf>
    <xf numFmtId="179" fontId="4" fillId="0" borderId="2" xfId="90" applyNumberFormat="1" applyFont="1" applyFill="1" applyBorder="1" applyAlignment="1">
      <alignment vertical="center"/>
    </xf>
    <xf numFmtId="38" fontId="4" fillId="0" borderId="2" xfId="90" applyFont="1" applyFill="1" applyBorder="1" applyAlignment="1">
      <alignment horizontal="right" vertical="center" justifyLastLine="1"/>
    </xf>
    <xf numFmtId="176" fontId="4" fillId="0" borderId="2" xfId="90" applyNumberFormat="1" applyFont="1" applyFill="1" applyBorder="1" applyAlignment="1">
      <alignment horizontal="right" vertical="center" justifyLastLine="1"/>
    </xf>
    <xf numFmtId="38" fontId="4" fillId="0" borderId="0" xfId="90" applyFont="1" applyFill="1" applyBorder="1" applyAlignment="1">
      <alignment horizontal="right" vertical="center" justifyLastLine="1"/>
    </xf>
    <xf numFmtId="38" fontId="4" fillId="0" borderId="6" xfId="90" applyFont="1" applyFill="1" applyBorder="1" applyAlignment="1">
      <alignment horizontal="right" vertical="center" justifyLastLine="1"/>
    </xf>
    <xf numFmtId="176" fontId="4" fillId="0" borderId="7" xfId="90" applyNumberFormat="1" applyFont="1" applyFill="1" applyBorder="1" applyAlignment="1">
      <alignment horizontal="right" vertical="center" justifyLastLine="1"/>
    </xf>
    <xf numFmtId="0" fontId="3" fillId="0" borderId="6" xfId="86" applyFont="1" applyFill="1" applyBorder="1" applyAlignment="1">
      <alignment horizontal="center" vertical="center"/>
    </xf>
    <xf numFmtId="0" fontId="6" fillId="0" borderId="0" xfId="86" applyFont="1" applyFill="1" applyAlignment="1">
      <alignment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/>
    </xf>
    <xf numFmtId="0" fontId="6" fillId="0" borderId="0" xfId="86" applyFont="1" applyFill="1" applyAlignment="1">
      <alignment horizontal="left" vertical="center"/>
    </xf>
    <xf numFmtId="190" fontId="0" fillId="0" borderId="0" xfId="0" applyNumberFormat="1" applyFont="1"/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200" fontId="4" fillId="0" borderId="3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177" fontId="4" fillId="0" borderId="18" xfId="66" applyNumberFormat="1" applyFont="1" applyFill="1" applyBorder="1" applyAlignment="1">
      <alignment vertical="center"/>
    </xf>
    <xf numFmtId="179" fontId="4" fillId="0" borderId="15" xfId="66" applyNumberFormat="1" applyFont="1" applyFill="1" applyBorder="1" applyAlignment="1">
      <alignment vertical="center"/>
    </xf>
    <xf numFmtId="179" fontId="4" fillId="0" borderId="18" xfId="66" applyNumberFormat="1" applyFont="1" applyFill="1" applyBorder="1" applyAlignment="1">
      <alignment vertical="center"/>
    </xf>
    <xf numFmtId="179" fontId="4" fillId="0" borderId="7" xfId="66" applyNumberFormat="1" applyFont="1" applyFill="1" applyBorder="1" applyAlignment="1">
      <alignment vertical="center"/>
    </xf>
    <xf numFmtId="204" fontId="4" fillId="0" borderId="18" xfId="66" applyNumberFormat="1" applyFont="1" applyFill="1" applyBorder="1" applyAlignment="1">
      <alignment vertical="center"/>
    </xf>
    <xf numFmtId="179" fontId="3" fillId="0" borderId="0" xfId="66" applyNumberFormat="1" applyFont="1" applyBorder="1" applyAlignment="1" applyProtection="1">
      <alignment horizontal="right" vertical="center"/>
    </xf>
    <xf numFmtId="179" fontId="3" fillId="0" borderId="2" xfId="66" applyNumberFormat="1" applyFont="1" applyBorder="1" applyAlignment="1" applyProtection="1">
      <alignment horizontal="right" vertical="center"/>
    </xf>
    <xf numFmtId="179" fontId="3" fillId="0" borderId="7" xfId="66" applyNumberFormat="1" applyFont="1" applyBorder="1" applyAlignment="1" applyProtection="1">
      <alignment horizontal="right" vertical="center"/>
    </xf>
    <xf numFmtId="177" fontId="3" fillId="0" borderId="7" xfId="66" applyNumberFormat="1" applyFont="1" applyFill="1" applyBorder="1" applyAlignment="1">
      <alignment vertical="center"/>
    </xf>
    <xf numFmtId="177" fontId="4" fillId="0" borderId="7" xfId="66" applyNumberFormat="1" applyFont="1" applyFill="1" applyBorder="1" applyAlignment="1">
      <alignment vertical="center"/>
    </xf>
    <xf numFmtId="177" fontId="3" fillId="0" borderId="10" xfId="66" applyNumberFormat="1" applyFont="1" applyFill="1" applyBorder="1" applyAlignment="1">
      <alignment vertical="center"/>
    </xf>
    <xf numFmtId="181" fontId="3" fillId="0" borderId="0" xfId="66" applyNumberFormat="1" applyFont="1" applyFill="1" applyAlignment="1">
      <alignment vertical="center"/>
    </xf>
    <xf numFmtId="181" fontId="3" fillId="0" borderId="15" xfId="66" applyNumberFormat="1" applyFont="1" applyFill="1" applyBorder="1" applyAlignment="1">
      <alignment vertical="center"/>
    </xf>
    <xf numFmtId="181" fontId="1" fillId="0" borderId="0" xfId="0" applyNumberFormat="1" applyFont="1"/>
    <xf numFmtId="179" fontId="4" fillId="0" borderId="6" xfId="66" applyNumberFormat="1" applyFont="1" applyFill="1" applyBorder="1" applyAlignment="1">
      <alignment vertical="center"/>
    </xf>
    <xf numFmtId="194" fontId="4" fillId="0" borderId="6" xfId="66" applyNumberFormat="1" applyFont="1" applyFill="1" applyBorder="1" applyAlignment="1">
      <alignment vertical="center"/>
    </xf>
    <xf numFmtId="194" fontId="3" fillId="0" borderId="6" xfId="66" applyNumberFormat="1" applyFont="1" applyFill="1" applyBorder="1" applyAlignment="1">
      <alignment vertical="center"/>
    </xf>
    <xf numFmtId="179" fontId="4" fillId="0" borderId="2" xfId="66" applyNumberFormat="1" applyFont="1" applyFill="1" applyBorder="1" applyAlignment="1">
      <alignment vertical="center"/>
    </xf>
    <xf numFmtId="181" fontId="4" fillId="0" borderId="6" xfId="66" applyNumberFormat="1" applyFont="1" applyFill="1" applyBorder="1" applyAlignment="1">
      <alignment vertical="center"/>
    </xf>
    <xf numFmtId="181" fontId="3" fillId="0" borderId="6" xfId="66" applyNumberFormat="1" applyFont="1" applyFill="1" applyBorder="1" applyAlignment="1">
      <alignment vertical="center"/>
    </xf>
    <xf numFmtId="179" fontId="3" fillId="0" borderId="6" xfId="66" applyNumberFormat="1" applyFont="1" applyBorder="1" applyAlignment="1" applyProtection="1">
      <alignment horizontal="right" vertical="center"/>
    </xf>
    <xf numFmtId="181" fontId="3" fillId="0" borderId="6" xfId="66" applyNumberFormat="1" applyFont="1" applyFill="1" applyBorder="1" applyAlignment="1">
      <alignment horizontal="right" vertical="center"/>
    </xf>
    <xf numFmtId="179" fontId="3" fillId="0" borderId="3" xfId="66" applyNumberFormat="1" applyFont="1" applyBorder="1" applyAlignment="1" applyProtection="1">
      <alignment horizontal="right" vertical="center"/>
    </xf>
    <xf numFmtId="179" fontId="3" fillId="0" borderId="10" xfId="66" applyNumberFormat="1" applyFont="1" applyBorder="1" applyAlignment="1" applyProtection="1">
      <alignment horizontal="right" vertical="center"/>
    </xf>
    <xf numFmtId="179" fontId="3" fillId="0" borderId="9" xfId="66" applyNumberFormat="1" applyFont="1" applyBorder="1" applyAlignment="1" applyProtection="1">
      <alignment horizontal="right" vertical="center"/>
    </xf>
    <xf numFmtId="181" fontId="3" fillId="0" borderId="3" xfId="66" applyNumberFormat="1" applyFont="1" applyFill="1" applyBorder="1" applyAlignment="1">
      <alignment vertical="center"/>
    </xf>
    <xf numFmtId="188" fontId="3" fillId="0" borderId="7" xfId="66" applyNumberFormat="1" applyFont="1" applyFill="1" applyBorder="1" applyAlignment="1">
      <alignment vertical="center"/>
    </xf>
    <xf numFmtId="188" fontId="4" fillId="0" borderId="7" xfId="66" applyNumberFormat="1" applyFont="1" applyFill="1" applyBorder="1" applyAlignment="1">
      <alignment vertical="center"/>
    </xf>
    <xf numFmtId="187" fontId="4" fillId="0" borderId="7" xfId="66" applyNumberFormat="1" applyFont="1" applyFill="1" applyBorder="1" applyAlignment="1">
      <alignment vertical="center"/>
    </xf>
    <xf numFmtId="187" fontId="4" fillId="0" borderId="6" xfId="66" applyNumberFormat="1" applyFont="1" applyFill="1" applyBorder="1" applyAlignment="1">
      <alignment vertical="center"/>
    </xf>
    <xf numFmtId="187" fontId="4" fillId="0" borderId="1" xfId="66" applyNumberFormat="1" applyFont="1" applyFill="1" applyBorder="1" applyAlignment="1">
      <alignment vertical="center"/>
    </xf>
    <xf numFmtId="38" fontId="4" fillId="0" borderId="1" xfId="66" applyFont="1" applyFill="1" applyBorder="1" applyAlignment="1" applyProtection="1">
      <alignment horizontal="right" vertical="center"/>
    </xf>
    <xf numFmtId="179" fontId="3" fillId="0" borderId="0" xfId="66" applyNumberFormat="1" applyFont="1" applyFill="1" applyBorder="1" applyAlignment="1">
      <alignment vertical="center"/>
    </xf>
    <xf numFmtId="181" fontId="4" fillId="0" borderId="23" xfId="66" applyNumberFormat="1" applyFont="1" applyFill="1" applyBorder="1" applyAlignment="1">
      <alignment vertical="center"/>
    </xf>
    <xf numFmtId="181" fontId="3" fillId="0" borderId="7" xfId="66" applyNumberFormat="1" applyFont="1" applyFill="1" applyBorder="1" applyAlignment="1">
      <alignment vertical="center"/>
    </xf>
    <xf numFmtId="181" fontId="3" fillId="0" borderId="10" xfId="66" applyNumberFormat="1" applyFont="1" applyFill="1" applyBorder="1" applyAlignment="1">
      <alignment vertical="center"/>
    </xf>
    <xf numFmtId="181" fontId="4" fillId="0" borderId="7" xfId="66" applyNumberFormat="1" applyFont="1" applyFill="1" applyBorder="1" applyAlignment="1">
      <alignment vertical="center"/>
    </xf>
    <xf numFmtId="181" fontId="3" fillId="0" borderId="7" xfId="66" applyNumberFormat="1" applyFont="1" applyFill="1" applyBorder="1" applyAlignment="1">
      <alignment horizontal="right" vertical="center"/>
    </xf>
    <xf numFmtId="181" fontId="4" fillId="0" borderId="4" xfId="66" applyNumberFormat="1" applyFont="1" applyFill="1" applyBorder="1" applyAlignment="1">
      <alignment vertical="center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1" xfId="86" applyFont="1" applyFill="1" applyBorder="1" applyAlignment="1">
      <alignment horizontal="distributed" vertical="center" wrapText="1" justifyLastLine="1"/>
    </xf>
    <xf numFmtId="176" fontId="4" fillId="0" borderId="0" xfId="86" applyNumberFormat="1" applyFont="1" applyFill="1" applyAlignment="1">
      <alignment vertical="center"/>
    </xf>
    <xf numFmtId="177" fontId="4" fillId="0" borderId="2" xfId="86" applyNumberFormat="1" applyFont="1" applyFill="1" applyBorder="1" applyAlignment="1">
      <alignment vertical="center"/>
    </xf>
    <xf numFmtId="177" fontId="4" fillId="0" borderId="7" xfId="86" applyNumberFormat="1" applyFont="1" applyFill="1" applyBorder="1" applyAlignment="1">
      <alignment vertical="center"/>
    </xf>
    <xf numFmtId="183" fontId="4" fillId="0" borderId="18" xfId="86" applyNumberFormat="1" applyFont="1" applyFill="1" applyBorder="1" applyAlignment="1">
      <alignment vertical="center"/>
    </xf>
    <xf numFmtId="176" fontId="4" fillId="0" borderId="6" xfId="86" applyNumberFormat="1" applyFont="1" applyFill="1" applyBorder="1" applyAlignment="1">
      <alignment vertical="center"/>
    </xf>
    <xf numFmtId="177" fontId="4" fillId="0" borderId="0" xfId="86" applyNumberFormat="1" applyFont="1" applyFill="1" applyBorder="1" applyAlignment="1">
      <alignment vertical="center"/>
    </xf>
    <xf numFmtId="179" fontId="4" fillId="0" borderId="2" xfId="86" applyNumberFormat="1" applyFont="1" applyFill="1" applyBorder="1" applyAlignment="1">
      <alignment horizontal="right" vertical="center"/>
    </xf>
    <xf numFmtId="176" fontId="4" fillId="0" borderId="2" xfId="86" applyNumberFormat="1" applyFont="1" applyFill="1" applyBorder="1" applyAlignment="1">
      <alignment vertical="center"/>
    </xf>
    <xf numFmtId="0" fontId="5" fillId="0" borderId="0" xfId="86" applyFont="1" applyFill="1" applyBorder="1" applyAlignment="1">
      <alignment vertical="center" shrinkToFit="1"/>
    </xf>
    <xf numFmtId="176" fontId="3" fillId="0" borderId="0" xfId="86" applyNumberFormat="1" applyFont="1" applyFill="1" applyAlignment="1">
      <alignment vertical="center"/>
    </xf>
    <xf numFmtId="177" fontId="3" fillId="0" borderId="2" xfId="86" applyNumberFormat="1" applyFont="1" applyFill="1" applyBorder="1" applyAlignment="1">
      <alignment vertical="center"/>
    </xf>
    <xf numFmtId="177" fontId="3" fillId="0" borderId="7" xfId="86" applyNumberFormat="1" applyFont="1" applyFill="1" applyBorder="1" applyAlignment="1">
      <alignment vertical="center"/>
    </xf>
    <xf numFmtId="0" fontId="3" fillId="0" borderId="0" xfId="86" applyFont="1" applyFill="1" applyBorder="1" applyAlignment="1">
      <alignment vertical="center" shrinkToFit="1"/>
    </xf>
    <xf numFmtId="176" fontId="3" fillId="0" borderId="6" xfId="86" applyNumberFormat="1" applyFont="1" applyFill="1" applyBorder="1" applyAlignment="1">
      <alignment horizontal="right" vertical="center"/>
    </xf>
    <xf numFmtId="177" fontId="3" fillId="0" borderId="7" xfId="86" applyNumberFormat="1" applyFont="1" applyFill="1" applyBorder="1" applyAlignment="1">
      <alignment horizontal="right" vertical="center"/>
    </xf>
    <xf numFmtId="176" fontId="4" fillId="0" borderId="1" xfId="86" applyNumberFormat="1" applyFont="1" applyFill="1" applyBorder="1" applyAlignment="1">
      <alignment vertical="center"/>
    </xf>
    <xf numFmtId="177" fontId="4" fillId="0" borderId="1" xfId="86" applyNumberFormat="1" applyFont="1" applyFill="1" applyBorder="1" applyAlignment="1">
      <alignment vertical="center"/>
    </xf>
    <xf numFmtId="177" fontId="4" fillId="0" borderId="4" xfId="86" applyNumberFormat="1" applyFont="1" applyFill="1" applyBorder="1" applyAlignment="1">
      <alignment vertical="center"/>
    </xf>
    <xf numFmtId="0" fontId="3" fillId="0" borderId="6" xfId="86" applyFont="1" applyFill="1" applyBorder="1" applyAlignment="1">
      <alignment vertical="center"/>
    </xf>
    <xf numFmtId="0" fontId="3" fillId="0" borderId="6" xfId="86" applyFont="1" applyFill="1" applyBorder="1" applyAlignment="1">
      <alignment vertical="center" shrinkToFit="1"/>
    </xf>
    <xf numFmtId="0" fontId="3" fillId="0" borderId="9" xfId="86" applyFont="1" applyFill="1" applyBorder="1" applyAlignment="1">
      <alignment vertical="center"/>
    </xf>
    <xf numFmtId="0" fontId="3" fillId="0" borderId="9" xfId="86" applyFont="1" applyFill="1" applyBorder="1" applyAlignment="1">
      <alignment vertical="center" shrinkToFit="1"/>
    </xf>
    <xf numFmtId="176" fontId="3" fillId="0" borderId="3" xfId="86" applyNumberFormat="1" applyFont="1" applyFill="1" applyBorder="1" applyAlignment="1">
      <alignment vertical="center"/>
    </xf>
    <xf numFmtId="177" fontId="3" fillId="0" borderId="3" xfId="86" applyNumberFormat="1" applyFont="1" applyFill="1" applyBorder="1" applyAlignment="1">
      <alignment vertical="center"/>
    </xf>
    <xf numFmtId="177" fontId="3" fillId="0" borderId="10" xfId="86" applyNumberFormat="1" applyFont="1" applyFill="1" applyBorder="1" applyAlignment="1">
      <alignment vertical="center"/>
    </xf>
    <xf numFmtId="183" fontId="3" fillId="0" borderId="15" xfId="86" applyNumberFormat="1" applyFont="1" applyFill="1" applyBorder="1" applyAlignment="1">
      <alignment vertical="center"/>
    </xf>
    <xf numFmtId="179" fontId="62" fillId="0" borderId="2" xfId="86" applyNumberFormat="1" applyFont="1" applyFill="1" applyBorder="1" applyAlignment="1">
      <alignment vertical="center"/>
    </xf>
    <xf numFmtId="183" fontId="62" fillId="0" borderId="6" xfId="86" applyNumberFormat="1" applyFont="1" applyFill="1" applyBorder="1" applyAlignment="1">
      <alignment vertical="center"/>
    </xf>
    <xf numFmtId="179" fontId="63" fillId="0" borderId="2" xfId="86" applyNumberFormat="1" applyFont="1" applyFill="1" applyBorder="1" applyAlignment="1">
      <alignment vertical="center"/>
    </xf>
    <xf numFmtId="183" fontId="63" fillId="0" borderId="6" xfId="86" applyNumberFormat="1" applyFont="1" applyFill="1" applyBorder="1" applyAlignment="1">
      <alignment vertical="center"/>
    </xf>
    <xf numFmtId="183" fontId="63" fillId="0" borderId="10" xfId="86" applyNumberFormat="1" applyFont="1" applyFill="1" applyBorder="1" applyAlignment="1">
      <alignment vertical="center"/>
    </xf>
    <xf numFmtId="0" fontId="63" fillId="0" borderId="18" xfId="86" applyFont="1" applyFill="1" applyBorder="1" applyAlignment="1">
      <alignment vertical="center"/>
    </xf>
    <xf numFmtId="0" fontId="63" fillId="0" borderId="23" xfId="86" applyFont="1" applyFill="1" applyBorder="1" applyAlignment="1">
      <alignment vertical="center"/>
    </xf>
    <xf numFmtId="179" fontId="63" fillId="0" borderId="7" xfId="86" applyNumberFormat="1" applyFont="1" applyFill="1" applyBorder="1" applyAlignment="1">
      <alignment vertical="center"/>
    </xf>
    <xf numFmtId="199" fontId="63" fillId="0" borderId="2" xfId="86" applyNumberFormat="1" applyFont="1" applyFill="1" applyBorder="1" applyAlignment="1">
      <alignment horizontal="right" vertical="center"/>
    </xf>
    <xf numFmtId="199" fontId="63" fillId="0" borderId="7" xfId="86" applyNumberFormat="1" applyFont="1" applyFill="1" applyBorder="1" applyAlignment="1">
      <alignment horizontal="right" vertical="center"/>
    </xf>
    <xf numFmtId="201" fontId="63" fillId="0" borderId="7" xfId="86" applyNumberFormat="1" applyFont="1" applyFill="1" applyBorder="1" applyAlignment="1">
      <alignment vertical="center"/>
    </xf>
    <xf numFmtId="201" fontId="63" fillId="0" borderId="7" xfId="86" applyNumberFormat="1" applyFont="1" applyFill="1" applyBorder="1" applyAlignment="1">
      <alignment horizontal="right" vertical="center"/>
    </xf>
    <xf numFmtId="202" fontId="63" fillId="0" borderId="2" xfId="86" applyNumberFormat="1" applyFont="1" applyFill="1" applyBorder="1" applyAlignment="1">
      <alignment horizontal="right" vertical="center"/>
    </xf>
    <xf numFmtId="202" fontId="63" fillId="0" borderId="2" xfId="86" applyNumberFormat="1" applyFont="1" applyFill="1" applyBorder="1" applyAlignment="1">
      <alignment vertical="center"/>
    </xf>
    <xf numFmtId="184" fontId="63" fillId="0" borderId="2" xfId="86" applyNumberFormat="1" applyFont="1" applyFill="1" applyBorder="1" applyAlignment="1">
      <alignment horizontal="right" vertical="center"/>
    </xf>
    <xf numFmtId="0" fontId="63" fillId="0" borderId="2" xfId="86" applyFont="1" applyFill="1" applyBorder="1" applyAlignment="1">
      <alignment vertical="center"/>
    </xf>
    <xf numFmtId="184" fontId="63" fillId="0" borderId="2" xfId="86" applyNumberFormat="1" applyFont="1" applyFill="1" applyBorder="1" applyAlignment="1">
      <alignment vertical="center"/>
    </xf>
    <xf numFmtId="183" fontId="63" fillId="0" borderId="3" xfId="86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49" fontId="0" fillId="0" borderId="15" xfId="87" applyNumberFormat="1" applyFont="1" applyFill="1" applyBorder="1" applyAlignment="1">
      <alignment horizontal="distributed" vertical="center" wrapText="1"/>
    </xf>
    <xf numFmtId="192" fontId="18" fillId="0" borderId="18" xfId="87" applyNumberFormat="1" applyFont="1" applyFill="1" applyBorder="1" applyAlignment="1">
      <alignment horizontal="right" vertical="center"/>
    </xf>
    <xf numFmtId="192" fontId="18" fillId="0" borderId="23" xfId="87" applyNumberFormat="1" applyFont="1" applyFill="1" applyBorder="1" applyAlignment="1">
      <alignment horizontal="right" vertical="center"/>
    </xf>
    <xf numFmtId="192" fontId="18" fillId="0" borderId="15" xfId="87" applyNumberFormat="1" applyFont="1" applyFill="1" applyBorder="1" applyAlignment="1">
      <alignment horizontal="right" vertical="center"/>
    </xf>
    <xf numFmtId="49" fontId="69" fillId="0" borderId="0" xfId="87" applyNumberFormat="1" applyFont="1" applyFill="1" applyBorder="1" applyAlignment="1">
      <alignment vertical="center"/>
    </xf>
    <xf numFmtId="49" fontId="69" fillId="0" borderId="0" xfId="87" applyNumberFormat="1" applyFont="1" applyFill="1" applyBorder="1" applyAlignment="1">
      <alignment horizontal="distributed" vertical="center"/>
    </xf>
    <xf numFmtId="195" fontId="33" fillId="0" borderId="2" xfId="87" quotePrefix="1" applyNumberFormat="1" applyFont="1" applyFill="1" applyBorder="1" applyAlignment="1">
      <alignment horizontal="right" vertical="center"/>
    </xf>
    <xf numFmtId="196" fontId="33" fillId="0" borderId="2" xfId="87" quotePrefix="1" applyNumberFormat="1" applyFont="1" applyFill="1" applyBorder="1" applyAlignment="1">
      <alignment horizontal="right" vertical="center"/>
    </xf>
    <xf numFmtId="196" fontId="33" fillId="0" borderId="2" xfId="87" applyNumberFormat="1" applyFont="1" applyFill="1" applyBorder="1" applyAlignment="1">
      <alignment horizontal="right" vertical="center"/>
    </xf>
    <xf numFmtId="195" fontId="33" fillId="0" borderId="7" xfId="87" quotePrefix="1" applyNumberFormat="1" applyFont="1" applyFill="1" applyBorder="1" applyAlignment="1">
      <alignment horizontal="right" vertical="center"/>
    </xf>
    <xf numFmtId="195" fontId="33" fillId="0" borderId="6" xfId="87" quotePrefix="1" applyNumberFormat="1" applyFont="1" applyFill="1" applyBorder="1" applyAlignment="1">
      <alignment horizontal="right" vertical="center"/>
    </xf>
    <xf numFmtId="195" fontId="33" fillId="0" borderId="2" xfId="87" applyNumberFormat="1" applyFont="1" applyFill="1" applyBorder="1" applyAlignment="1">
      <alignment horizontal="right" vertical="center"/>
    </xf>
    <xf numFmtId="197" fontId="33" fillId="0" borderId="2" xfId="87" quotePrefix="1" applyNumberFormat="1" applyFont="1" applyFill="1" applyBorder="1" applyAlignment="1">
      <alignment horizontal="right" vertical="center"/>
    </xf>
    <xf numFmtId="195" fontId="33" fillId="0" borderId="7" xfId="87" applyNumberFormat="1" applyFont="1" applyFill="1" applyBorder="1" applyAlignment="1">
      <alignment horizontal="right" vertical="center"/>
    </xf>
    <xf numFmtId="195" fontId="33" fillId="0" borderId="6" xfId="87" applyNumberFormat="1" applyFont="1" applyFill="1" applyBorder="1" applyAlignment="1">
      <alignment horizontal="right" vertical="center"/>
    </xf>
    <xf numFmtId="197" fontId="33" fillId="0" borderId="2" xfId="87" applyNumberFormat="1" applyFont="1" applyFill="1" applyBorder="1" applyAlignment="1">
      <alignment horizontal="right" vertical="center"/>
    </xf>
    <xf numFmtId="49" fontId="69" fillId="0" borderId="0" xfId="87" applyNumberFormat="1" applyFont="1" applyFill="1" applyBorder="1" applyAlignment="1">
      <alignment vertical="center" shrinkToFit="1"/>
    </xf>
    <xf numFmtId="198" fontId="33" fillId="0" borderId="2" xfId="87" applyNumberFormat="1" applyFont="1" applyFill="1" applyBorder="1" applyAlignment="1">
      <alignment horizontal="right" vertical="center"/>
    </xf>
    <xf numFmtId="197" fontId="33" fillId="0" borderId="7" xfId="87" applyNumberFormat="1" applyFont="1" applyFill="1" applyBorder="1" applyAlignment="1">
      <alignment horizontal="right" vertical="center"/>
    </xf>
    <xf numFmtId="49" fontId="69" fillId="0" borderId="0" xfId="87" applyNumberFormat="1" applyFont="1" applyFill="1" applyBorder="1" applyAlignment="1">
      <alignment horizontal="distributed" vertical="center" shrinkToFit="1"/>
    </xf>
    <xf numFmtId="49" fontId="69" fillId="0" borderId="6" xfId="87" applyNumberFormat="1" applyFont="1" applyFill="1" applyBorder="1" applyAlignment="1">
      <alignment vertical="center"/>
    </xf>
    <xf numFmtId="191" fontId="69" fillId="0" borderId="7" xfId="87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33" fillId="0" borderId="6" xfId="0" applyFont="1" applyFill="1" applyBorder="1" applyAlignment="1">
      <alignment vertical="center"/>
    </xf>
    <xf numFmtId="49" fontId="69" fillId="0" borderId="6" xfId="87" applyNumberFormat="1" applyFont="1" applyFill="1" applyBorder="1" applyAlignment="1">
      <alignment horizontal="distributed" vertical="center"/>
    </xf>
    <xf numFmtId="49" fontId="69" fillId="0" borderId="8" xfId="87" applyNumberFormat="1" applyFont="1" applyFill="1" applyBorder="1" applyAlignment="1">
      <alignment vertical="center"/>
    </xf>
    <xf numFmtId="49" fontId="69" fillId="0" borderId="9" xfId="87" applyNumberFormat="1" applyFont="1" applyFill="1" applyBorder="1" applyAlignment="1">
      <alignment horizontal="distributed" vertical="center"/>
    </xf>
    <xf numFmtId="195" fontId="33" fillId="0" borderId="3" xfId="87" quotePrefix="1" applyNumberFormat="1" applyFont="1" applyFill="1" applyBorder="1" applyAlignment="1">
      <alignment horizontal="right" vertical="center"/>
    </xf>
    <xf numFmtId="196" fontId="33" fillId="0" borderId="3" xfId="87" quotePrefix="1" applyNumberFormat="1" applyFont="1" applyFill="1" applyBorder="1" applyAlignment="1">
      <alignment horizontal="right" vertical="center"/>
    </xf>
    <xf numFmtId="197" fontId="33" fillId="0" borderId="3" xfId="87" quotePrefix="1" applyNumberFormat="1" applyFont="1" applyFill="1" applyBorder="1" applyAlignment="1">
      <alignment horizontal="right" vertical="center"/>
    </xf>
    <xf numFmtId="195" fontId="33" fillId="0" borderId="10" xfId="87" quotePrefix="1" applyNumberFormat="1" applyFont="1" applyFill="1" applyBorder="1" applyAlignment="1">
      <alignment horizontal="right" vertical="center"/>
    </xf>
    <xf numFmtId="195" fontId="33" fillId="0" borderId="9" xfId="87" quotePrefix="1" applyNumberFormat="1" applyFont="1" applyFill="1" applyBorder="1" applyAlignment="1">
      <alignment horizontal="right" vertical="center"/>
    </xf>
    <xf numFmtId="195" fontId="33" fillId="0" borderId="3" xfId="87" applyNumberFormat="1" applyFont="1" applyFill="1" applyBorder="1" applyAlignment="1">
      <alignment horizontal="right" vertical="center"/>
    </xf>
    <xf numFmtId="197" fontId="33" fillId="0" borderId="10" xfId="87" quotePrefix="1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90" fontId="63" fillId="0" borderId="7" xfId="86" applyNumberFormat="1" applyFont="1" applyFill="1" applyBorder="1" applyAlignment="1">
      <alignment vertical="center"/>
    </xf>
    <xf numFmtId="178" fontId="3" fillId="0" borderId="6" xfId="66" applyNumberFormat="1" applyFont="1" applyFill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200" fontId="5" fillId="0" borderId="0" xfId="0" applyNumberFormat="1" applyFont="1" applyFill="1" applyAlignment="1"/>
    <xf numFmtId="0" fontId="5" fillId="0" borderId="0" xfId="0" applyFont="1" applyFill="1" applyAlignment="1">
      <alignment horizontal="right"/>
    </xf>
    <xf numFmtId="181" fontId="5" fillId="0" borderId="0" xfId="66" applyNumberFormat="1" applyFont="1" applyFill="1" applyAlignment="1"/>
    <xf numFmtId="181" fontId="5" fillId="0" borderId="0" xfId="66" applyNumberFormat="1" applyFont="1" applyFill="1" applyAlignment="1">
      <alignment horizontal="right"/>
    </xf>
    <xf numFmtId="38" fontId="5" fillId="0" borderId="0" xfId="66" applyFont="1" applyFill="1" applyAlignment="1">
      <alignment horizontal="right"/>
    </xf>
    <xf numFmtId="38" fontId="5" fillId="0" borderId="0" xfId="66" applyFont="1" applyFill="1" applyBorder="1" applyAlignment="1"/>
    <xf numFmtId="38" fontId="5" fillId="0" borderId="0" xfId="66" applyFont="1" applyFill="1" applyBorder="1" applyAlignment="1">
      <alignment horizontal="right"/>
    </xf>
    <xf numFmtId="0" fontId="1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8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right"/>
    </xf>
    <xf numFmtId="56" fontId="26" fillId="0" borderId="0" xfId="0" applyNumberFormat="1" applyFont="1" applyFill="1" applyAlignment="1"/>
    <xf numFmtId="56" fontId="26" fillId="0" borderId="0" xfId="0" applyNumberFormat="1" applyFont="1" applyFill="1" applyAlignment="1">
      <alignment horizontal="right"/>
    </xf>
    <xf numFmtId="0" fontId="26" fillId="0" borderId="0" xfId="0" applyFont="1" applyFill="1" applyAlignment="1"/>
    <xf numFmtId="0" fontId="5" fillId="0" borderId="0" xfId="86" applyFont="1" applyFill="1" applyAlignment="1"/>
    <xf numFmtId="0" fontId="5" fillId="0" borderId="0" xfId="86" applyFont="1" applyFill="1" applyAlignment="1">
      <alignment horizontal="right"/>
    </xf>
    <xf numFmtId="0" fontId="3" fillId="0" borderId="0" xfId="86" applyFill="1" applyAlignment="1"/>
    <xf numFmtId="178" fontId="5" fillId="0" borderId="0" xfId="66" applyNumberFormat="1" applyFont="1" applyFill="1" applyAlignment="1"/>
    <xf numFmtId="179" fontId="5" fillId="0" borderId="0" xfId="66" applyNumberFormat="1" applyFont="1" applyFill="1" applyAlignment="1">
      <alignment horizontal="right"/>
    </xf>
    <xf numFmtId="178" fontId="5" fillId="0" borderId="0" xfId="66" applyNumberFormat="1" applyFont="1" applyFill="1" applyAlignment="1">
      <alignment horizontal="right"/>
    </xf>
    <xf numFmtId="179" fontId="5" fillId="0" borderId="0" xfId="66" applyNumberFormat="1" applyFont="1" applyFill="1" applyAlignment="1"/>
    <xf numFmtId="182" fontId="5" fillId="0" borderId="0" xfId="66" applyNumberFormat="1" applyFont="1" applyFill="1" applyAlignment="1"/>
    <xf numFmtId="178" fontId="5" fillId="0" borderId="0" xfId="66" applyNumberFormat="1" applyFont="1" applyFill="1" applyBorder="1" applyAlignment="1">
      <alignment horizontal="right"/>
    </xf>
    <xf numFmtId="178" fontId="3" fillId="0" borderId="0" xfId="66" applyNumberFormat="1" applyFont="1" applyFill="1" applyAlignment="1"/>
    <xf numFmtId="38" fontId="5" fillId="0" borderId="0" xfId="66" applyFont="1" applyFill="1" applyAlignment="1">
      <alignment horizontal="left"/>
    </xf>
    <xf numFmtId="0" fontId="3" fillId="0" borderId="0" xfId="86" applyFont="1" applyFill="1" applyAlignment="1"/>
    <xf numFmtId="179" fontId="3" fillId="0" borderId="0" xfId="86" applyNumberFormat="1" applyFont="1" applyFill="1" applyAlignment="1"/>
    <xf numFmtId="0" fontId="24" fillId="0" borderId="0" xfId="86" applyFont="1" applyFill="1" applyBorder="1" applyAlignment="1"/>
    <xf numFmtId="0" fontId="5" fillId="0" borderId="0" xfId="86" applyFont="1" applyFill="1" applyAlignment="1">
      <alignment horizontal="center"/>
    </xf>
    <xf numFmtId="0" fontId="5" fillId="0" borderId="0" xfId="86" applyFont="1" applyFill="1" applyBorder="1" applyAlignment="1"/>
    <xf numFmtId="0" fontId="5" fillId="0" borderId="0" xfId="86" applyFont="1" applyFill="1" applyAlignment="1">
      <alignment horizontal="left"/>
    </xf>
    <xf numFmtId="0" fontId="5" fillId="0" borderId="8" xfId="86" applyFont="1" applyFill="1" applyBorder="1" applyAlignment="1">
      <alignment horizontal="left"/>
    </xf>
    <xf numFmtId="0" fontId="6" fillId="0" borderId="0" xfId="86" applyFont="1" applyFill="1" applyBorder="1" applyAlignment="1">
      <alignment horizontal="right"/>
    </xf>
    <xf numFmtId="0" fontId="12" fillId="0" borderId="0" xfId="0" applyFont="1" applyFill="1" applyAlignment="1" applyProtection="1">
      <protection locked="0"/>
    </xf>
    <xf numFmtId="0" fontId="19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Alignment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6" fillId="0" borderId="8" xfId="86" applyFont="1" applyFill="1" applyBorder="1" applyAlignment="1">
      <alignment horizontal="right"/>
    </xf>
    <xf numFmtId="0" fontId="23" fillId="0" borderId="0" xfId="0" applyFont="1" applyFill="1" applyAlignment="1" applyProtection="1"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protection locked="0"/>
    </xf>
    <xf numFmtId="0" fontId="23" fillId="0" borderId="0" xfId="0" applyFont="1" applyFill="1" applyAlignment="1" applyProtection="1">
      <alignment horizontal="left"/>
      <protection locked="0"/>
    </xf>
    <xf numFmtId="178" fontId="4" fillId="0" borderId="6" xfId="66" applyNumberFormat="1" applyFont="1" applyFill="1" applyBorder="1" applyAlignment="1">
      <alignment horizontal="distributed" vertical="center" justifyLastLine="1"/>
    </xf>
    <xf numFmtId="176" fontId="3" fillId="0" borderId="7" xfId="90" applyNumberFormat="1" applyFont="1" applyFill="1" applyBorder="1" applyAlignment="1">
      <alignment vertical="center"/>
    </xf>
    <xf numFmtId="176" fontId="3" fillId="0" borderId="0" xfId="66" applyNumberFormat="1" applyFont="1" applyFill="1" applyAlignment="1">
      <alignment vertical="center"/>
    </xf>
    <xf numFmtId="176" fontId="4" fillId="0" borderId="7" xfId="90" applyNumberFormat="1" applyFont="1" applyFill="1" applyBorder="1" applyAlignment="1">
      <alignment vertical="center"/>
    </xf>
    <xf numFmtId="178" fontId="3" fillId="0" borderId="7" xfId="90" applyNumberFormat="1" applyFont="1" applyFill="1" applyBorder="1" applyAlignment="1">
      <alignment horizontal="right" vertical="center" justifyLastLine="1"/>
    </xf>
    <xf numFmtId="178" fontId="3" fillId="0" borderId="10" xfId="9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5" fillId="0" borderId="1" xfId="0" applyNumberFormat="1" applyFont="1" applyFill="1" applyBorder="1" applyAlignment="1">
      <alignment horizontal="distributed" vertical="center" wrapText="1" justifyLastLine="1"/>
    </xf>
    <xf numFmtId="200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49" fontId="6" fillId="0" borderId="0" xfId="0" applyNumberFormat="1" applyFont="1" applyFill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wrapText="1" justifyLastLine="1"/>
    </xf>
    <xf numFmtId="181" fontId="3" fillId="0" borderId="4" xfId="66" applyNumberFormat="1" applyFont="1" applyFill="1" applyBorder="1" applyAlignment="1">
      <alignment horizontal="distributed" vertical="center" wrapText="1" justifyLastLine="1"/>
    </xf>
    <xf numFmtId="181" fontId="3" fillId="0" borderId="4" xfId="66" applyNumberFormat="1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15" xfId="66" applyFont="1" applyFill="1" applyBorder="1" applyAlignment="1">
      <alignment horizontal="distributed" vertical="center"/>
    </xf>
    <xf numFmtId="38" fontId="4" fillId="0" borderId="0" xfId="66" applyFont="1" applyFill="1" applyAlignment="1">
      <alignment horizontal="distributed" vertical="center"/>
    </xf>
    <xf numFmtId="181" fontId="3" fillId="0" borderId="5" xfId="66" applyNumberFormat="1" applyFont="1" applyFill="1" applyBorder="1" applyAlignment="1">
      <alignment horizontal="distributed" vertical="center" wrapText="1" justifyLastLine="1"/>
    </xf>
    <xf numFmtId="181" fontId="3" fillId="0" borderId="5" xfId="66" applyNumberFormat="1" applyFont="1" applyFill="1" applyBorder="1" applyAlignment="1">
      <alignment horizontal="distributed" vertical="center" justifyLastLine="1"/>
    </xf>
    <xf numFmtId="38" fontId="3" fillId="0" borderId="5" xfId="66" applyFont="1" applyFill="1" applyBorder="1" applyAlignment="1">
      <alignment horizontal="distributed" vertical="center" justifyLastLine="1"/>
    </xf>
    <xf numFmtId="38" fontId="4" fillId="0" borderId="24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vertical="center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6" fillId="0" borderId="0" xfId="66" applyFont="1" applyFill="1" applyAlignment="1">
      <alignment horizontal="right" vertical="center"/>
    </xf>
    <xf numFmtId="38" fontId="4" fillId="0" borderId="14" xfId="66" applyFont="1" applyFill="1" applyBorder="1" applyAlignment="1">
      <alignment horizontal="distributed" vertical="center"/>
    </xf>
    <xf numFmtId="38" fontId="12" fillId="0" borderId="0" xfId="66" applyFont="1" applyFill="1" applyBorder="1" applyAlignment="1">
      <alignment vertical="center" wrapText="1"/>
    </xf>
    <xf numFmtId="56" fontId="6" fillId="0" borderId="0" xfId="0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center" vertical="center" wrapText="1"/>
    </xf>
    <xf numFmtId="38" fontId="3" fillId="0" borderId="3" xfId="66" applyFont="1" applyFill="1" applyBorder="1" applyAlignment="1">
      <alignment horizontal="center" vertical="center" wrapText="1"/>
    </xf>
    <xf numFmtId="38" fontId="3" fillId="0" borderId="18" xfId="66" applyFont="1" applyFill="1" applyBorder="1" applyAlignment="1">
      <alignment horizontal="distributed" vertical="center" justifyLastLine="1"/>
    </xf>
    <xf numFmtId="38" fontId="3" fillId="0" borderId="3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wrapText="1" justifyLastLine="1"/>
    </xf>
    <xf numFmtId="38" fontId="3" fillId="0" borderId="10" xfId="66" applyFont="1" applyFill="1" applyBorder="1" applyAlignment="1">
      <alignment horizontal="distributed" vertical="center" wrapText="1" justifyLastLine="1"/>
    </xf>
    <xf numFmtId="38" fontId="3" fillId="0" borderId="24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distributed" vertical="center" wrapText="1" justifyLastLine="1"/>
    </xf>
    <xf numFmtId="38" fontId="3" fillId="0" borderId="3" xfId="66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12" fillId="0" borderId="8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56" fontId="28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right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6" fillId="0" borderId="0" xfId="86" applyFont="1" applyFill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0" fontId="6" fillId="0" borderId="0" xfId="86" applyFont="1" applyFill="1" applyAlignment="1">
      <alignment vertical="center"/>
    </xf>
    <xf numFmtId="0" fontId="5" fillId="0" borderId="8" xfId="86" applyFont="1" applyFill="1" applyBorder="1" applyAlignment="1">
      <alignment horizontal="left"/>
    </xf>
    <xf numFmtId="0" fontId="3" fillId="0" borderId="0" xfId="86" applyFill="1" applyAlignment="1">
      <alignment horizontal="distributed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distributed" vertical="center" wrapText="1" justifyLastLine="1"/>
    </xf>
    <xf numFmtId="49" fontId="17" fillId="0" borderId="1" xfId="87" applyNumberFormat="1" applyFont="1" applyFill="1" applyBorder="1" applyAlignment="1">
      <alignment horizontal="distributed" vertical="center" justifyLastLine="1"/>
    </xf>
    <xf numFmtId="49" fontId="17" fillId="0" borderId="18" xfId="87" applyNumberFormat="1" applyFont="1" applyFill="1" applyBorder="1" applyAlignment="1">
      <alignment horizontal="distributed" vertical="center" wrapText="1" justifyLastLine="1"/>
    </xf>
    <xf numFmtId="49" fontId="17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horizontal="center" vertical="center" textRotation="255"/>
    </xf>
    <xf numFmtId="0" fontId="3" fillId="0" borderId="1" xfId="86" applyFill="1" applyBorder="1" applyAlignment="1">
      <alignment horizontal="center" vertical="center" textRotation="255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12" fillId="0" borderId="0" xfId="86" applyFont="1" applyFill="1" applyAlignment="1">
      <alignment horizontal="left" vertical="center" wrapText="1"/>
    </xf>
    <xf numFmtId="0" fontId="3" fillId="0" borderId="6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62" fillId="0" borderId="14" xfId="86" applyFont="1" applyFill="1" applyBorder="1" applyAlignment="1">
      <alignment horizontal="center" vertical="center"/>
    </xf>
    <xf numFmtId="0" fontId="62" fillId="0" borderId="6" xfId="86" applyFont="1" applyFill="1" applyBorder="1" applyAlignment="1">
      <alignment horizontal="center" vertical="center"/>
    </xf>
    <xf numFmtId="0" fontId="62" fillId="0" borderId="9" xfId="86" applyFont="1" applyFill="1" applyBorder="1" applyAlignment="1">
      <alignment horizontal="center" vertical="center"/>
    </xf>
    <xf numFmtId="0" fontId="62" fillId="0" borderId="1" xfId="86" applyFont="1" applyFill="1" applyBorder="1" applyAlignment="1">
      <alignment horizontal="center" vertical="center" textRotation="255"/>
    </xf>
    <xf numFmtId="178" fontId="6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/>
    </xf>
    <xf numFmtId="178" fontId="3" fillId="0" borderId="18" xfId="66" applyNumberFormat="1" applyFont="1" applyFill="1" applyBorder="1" applyAlignment="1">
      <alignment horizontal="distributed" vertical="center" justifyLastLine="1"/>
    </xf>
    <xf numFmtId="178" fontId="3" fillId="0" borderId="2" xfId="66" applyNumberFormat="1" applyFont="1" applyFill="1" applyBorder="1" applyAlignment="1">
      <alignment horizontal="distributed" vertical="center" justifyLastLine="1"/>
    </xf>
    <xf numFmtId="178" fontId="3" fillId="0" borderId="3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center" vertical="center" justifyLastLine="1"/>
    </xf>
    <xf numFmtId="178" fontId="3" fillId="0" borderId="7" xfId="66" applyNumberFormat="1" applyFont="1" applyFill="1" applyBorder="1" applyAlignment="1">
      <alignment horizontal="center" vertical="center" justifyLastLine="1"/>
    </xf>
    <xf numFmtId="178" fontId="3" fillId="0" borderId="10" xfId="66" applyNumberFormat="1" applyFont="1" applyFill="1" applyBorder="1" applyAlignment="1">
      <alignment horizontal="center" vertical="center" justifyLastLine="1"/>
    </xf>
    <xf numFmtId="178" fontId="3" fillId="0" borderId="14" xfId="66" applyNumberFormat="1" applyFont="1" applyFill="1" applyBorder="1" applyAlignment="1">
      <alignment horizontal="distributed" vertical="center" justifyLastLine="1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3" fillId="0" borderId="9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distributed" vertical="center" justifyLastLine="1"/>
    </xf>
    <xf numFmtId="178" fontId="3" fillId="0" borderId="15" xfId="66" applyNumberFormat="1" applyFont="1" applyFill="1" applyBorder="1" applyAlignment="1">
      <alignment horizontal="distributed" vertical="center" justifyLastLine="1"/>
    </xf>
    <xf numFmtId="178" fontId="3" fillId="0" borderId="10" xfId="66" applyNumberFormat="1" applyFont="1" applyFill="1" applyBorder="1" applyAlignment="1">
      <alignment horizontal="distributed" vertical="center" justifyLastLine="1"/>
    </xf>
    <xf numFmtId="178" fontId="3" fillId="0" borderId="8" xfId="66" applyNumberFormat="1" applyFont="1" applyFill="1" applyBorder="1" applyAlignment="1">
      <alignment horizontal="distributed" vertical="center" justifyLastLine="1"/>
    </xf>
    <xf numFmtId="178" fontId="3" fillId="0" borderId="4" xfId="66" applyNumberFormat="1" applyFont="1" applyFill="1" applyBorder="1" applyAlignment="1">
      <alignment horizontal="distributed" vertical="center" justifyLastLine="1"/>
    </xf>
    <xf numFmtId="178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5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distributed" vertical="center" justifyLastLine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0" fontId="4" fillId="0" borderId="4" xfId="86" applyFont="1" applyFill="1" applyBorder="1" applyAlignment="1">
      <alignment horizontal="distributed" vertical="center" justifyLastLine="1"/>
    </xf>
    <xf numFmtId="0" fontId="4" fillId="0" borderId="0" xfId="86" applyFont="1" applyFill="1" applyAlignment="1">
      <alignment horizontal="distributed" vertical="center"/>
    </xf>
    <xf numFmtId="0" fontId="4" fillId="0" borderId="0" xfId="86" applyFont="1" applyFill="1" applyBorder="1" applyAlignment="1">
      <alignment horizontal="distributed" vertical="center"/>
    </xf>
    <xf numFmtId="0" fontId="3" fillId="0" borderId="0" xfId="86" applyFont="1" applyFill="1" applyBorder="1" applyAlignment="1">
      <alignment horizontal="distributed" vertical="center"/>
    </xf>
    <xf numFmtId="0" fontId="3" fillId="0" borderId="6" xfId="86" applyFont="1" applyFill="1" applyBorder="1" applyAlignment="1">
      <alignment horizontal="distributed" vertical="center"/>
    </xf>
    <xf numFmtId="0" fontId="4" fillId="0" borderId="1" xfId="86" applyFont="1" applyFill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/>
    </xf>
    <xf numFmtId="0" fontId="3" fillId="0" borderId="8" xfId="86" applyFont="1" applyFill="1" applyBorder="1" applyAlignment="1">
      <alignment horizontal="left"/>
    </xf>
    <xf numFmtId="0" fontId="6" fillId="0" borderId="0" xfId="86" applyFont="1" applyFill="1" applyAlignment="1">
      <alignment horizontal="center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2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15" xfId="86" applyFont="1" applyFill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4" fillId="0" borderId="6" xfId="86" applyFont="1" applyFill="1" applyBorder="1" applyAlignment="1">
      <alignment horizontal="distributed" vertical="center"/>
    </xf>
    <xf numFmtId="0" fontId="4" fillId="0" borderId="2" xfId="86" applyFont="1" applyFill="1" applyBorder="1" applyAlignment="1">
      <alignment horizontal="distributed" vertical="center"/>
    </xf>
    <xf numFmtId="0" fontId="4" fillId="0" borderId="24" xfId="86" applyFont="1" applyFill="1" applyBorder="1" applyAlignment="1">
      <alignment horizontal="center" vertical="center"/>
    </xf>
    <xf numFmtId="0" fontId="4" fillId="0" borderId="5" xfId="86" applyFont="1" applyFill="1" applyBorder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0" fontId="3" fillId="0" borderId="4" xfId="86" applyFont="1" applyFill="1" applyBorder="1" applyAlignment="1">
      <alignment horizontal="distributed" vertical="center" justifyLastLine="1"/>
    </xf>
    <xf numFmtId="0" fontId="6" fillId="0" borderId="0" xfId="86" applyFont="1" applyFill="1" applyBorder="1" applyAlignment="1">
      <alignment horizontal="right" vertical="center"/>
    </xf>
    <xf numFmtId="0" fontId="68" fillId="0" borderId="8" xfId="86" applyFont="1" applyFill="1" applyBorder="1" applyAlignment="1">
      <alignment horizontal="right"/>
    </xf>
    <xf numFmtId="0" fontId="6" fillId="0" borderId="0" xfId="86" applyFont="1" applyFill="1" applyAlignment="1">
      <alignment horizontal="left" vertical="center"/>
    </xf>
    <xf numFmtId="0" fontId="5" fillId="0" borderId="8" xfId="86" applyFont="1" applyFill="1" applyBorder="1" applyAlignment="1">
      <alignment horizontal="right"/>
    </xf>
    <xf numFmtId="38" fontId="12" fillId="0" borderId="0" xfId="66" applyFont="1" applyAlignment="1">
      <alignment horizontal="left" vertical="center"/>
    </xf>
    <xf numFmtId="38" fontId="6" fillId="0" borderId="0" xfId="66" applyFont="1" applyFill="1" applyAlignment="1">
      <alignment horizontal="center" vertical="center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桁区切り 2 2" xfId="90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0985459527309E-2"/>
          <c:y val="0.11773281055311276"/>
          <c:w val="0.82537572034855178"/>
          <c:h val="0.76418710357910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'[1]7表 世帯数及び人口の推移'!$G$76</c:f>
              <c:strCache>
                <c:ptCount val="1"/>
                <c:pt idx="0">
                  <c:v>世帯数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6B-40BB-985B-002EB8D3D9FA}"/>
              </c:ext>
            </c:extLst>
          </c:dPt>
          <c:dLbls>
            <c:dLbl>
              <c:idx val="1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35,079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6B-40BB-985B-002EB8D3D9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'[1]7表 世帯数及び人口の推移'!$F$77:$F$96</c:f>
              <c:strCache>
                <c:ptCount val="20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  <c:pt idx="19">
                  <c:v>
27
年</c:v>
                </c:pt>
              </c:strCache>
            </c:strRef>
          </c:cat>
          <c:val>
            <c:numRef>
              <c:f>'[1]7表 世帯数及び人口の推移'!$G$77:$G$96</c:f>
              <c:numCache>
                <c:formatCode>#,##0;"△ "#,##0</c:formatCode>
                <c:ptCount val="20"/>
                <c:pt idx="0">
                  <c:v>12203</c:v>
                </c:pt>
                <c:pt idx="1">
                  <c:v>12714</c:v>
                </c:pt>
                <c:pt idx="2">
                  <c:v>13178</c:v>
                </c:pt>
                <c:pt idx="3">
                  <c:v>13310</c:v>
                </c:pt>
                <c:pt idx="4">
                  <c:v>13329</c:v>
                </c:pt>
                <c:pt idx="5">
                  <c:v>17352</c:v>
                </c:pt>
                <c:pt idx="6">
                  <c:v>17246</c:v>
                </c:pt>
                <c:pt idx="7">
                  <c:v>17379</c:v>
                </c:pt>
                <c:pt idx="8">
                  <c:v>18161</c:v>
                </c:pt>
                <c:pt idx="9">
                  <c:v>19060</c:v>
                </c:pt>
                <c:pt idx="10">
                  <c:v>20450</c:v>
                </c:pt>
                <c:pt idx="11">
                  <c:v>22724</c:v>
                </c:pt>
                <c:pt idx="12">
                  <c:v>24436</c:v>
                </c:pt>
                <c:pt idx="13">
                  <c:v>25736</c:v>
                </c:pt>
                <c:pt idx="14">
                  <c:v>27839</c:v>
                </c:pt>
                <c:pt idx="15">
                  <c:v>30571</c:v>
                </c:pt>
                <c:pt idx="16">
                  <c:v>32291</c:v>
                </c:pt>
                <c:pt idx="17">
                  <c:v>33837</c:v>
                </c:pt>
                <c:pt idx="18">
                  <c:v>34999</c:v>
                </c:pt>
                <c:pt idx="19">
                  <c:v>35079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6B-40BB-985B-002EB8D3D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5971000"/>
        <c:axId val="555975312"/>
      </c:barChart>
      <c:lineChart>
        <c:grouping val="standard"/>
        <c:varyColors val="0"/>
        <c:ser>
          <c:idx val="0"/>
          <c:order val="1"/>
          <c:tx>
            <c:strRef>
              <c:f>'[1]7表 世帯数及び人口の推移'!$H$76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9"/>
            <c:marker>
              <c:symbol val="diamond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3-106B-40BB-985B-002EB8D3D9FA}"/>
              </c:ext>
            </c:extLst>
          </c:dPt>
          <c:dLbls>
            <c:dLbl>
              <c:idx val="19"/>
              <c:layout>
                <c:manualLayout>
                  <c:x val="-3.6498086364422526E-2"/>
                  <c:y val="-3.16020276636266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98,374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6B-40BB-985B-002EB8D3D9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'[1]7表 世帯数及び人口の推移'!$F$77:$F$95</c:f>
              <c:strCache>
                <c:ptCount val="19"/>
                <c:pt idx="0">
                  <c:v>大
正
9
年</c:v>
                </c:pt>
                <c:pt idx="1">
                  <c:v>大
正
14
年</c:v>
                </c:pt>
                <c:pt idx="2">
                  <c:v>昭
和
5
年</c:v>
                </c:pt>
                <c:pt idx="3">
                  <c:v>昭
和
10
年</c:v>
                </c:pt>
                <c:pt idx="4">
                  <c:v>
15
年</c:v>
                </c:pt>
                <c:pt idx="5">
                  <c:v>
22
年</c:v>
                </c:pt>
                <c:pt idx="6">
                  <c:v>
25
年</c:v>
                </c:pt>
                <c:pt idx="7">
                  <c:v>
30
年</c:v>
                </c:pt>
                <c:pt idx="8">
                  <c:v>
35
年</c:v>
                </c:pt>
                <c:pt idx="9">
                  <c:v>
40
年</c:v>
                </c:pt>
                <c:pt idx="10">
                  <c:v>
45
年</c:v>
                </c:pt>
                <c:pt idx="11">
                  <c:v>
50
年</c:v>
                </c:pt>
                <c:pt idx="12">
                  <c:v>
55
年</c:v>
                </c:pt>
                <c:pt idx="13">
                  <c:v>
60
年</c:v>
                </c:pt>
                <c:pt idx="14">
                  <c:v>平
成
2
年</c:v>
                </c:pt>
                <c:pt idx="15">
                  <c:v>
7
年</c:v>
                </c:pt>
                <c:pt idx="16">
                  <c:v>
12
年</c:v>
                </c:pt>
                <c:pt idx="17">
                  <c:v>
17
年</c:v>
                </c:pt>
                <c:pt idx="18">
                  <c:v>
22
年</c:v>
                </c:pt>
              </c:strCache>
            </c:strRef>
          </c:cat>
          <c:val>
            <c:numRef>
              <c:f>'[1]7表 世帯数及び人口の推移'!$H$77:$H$96</c:f>
              <c:numCache>
                <c:formatCode>#,##0;"△ "#,##0</c:formatCode>
                <c:ptCount val="20"/>
                <c:pt idx="0">
                  <c:v>68981</c:v>
                </c:pt>
                <c:pt idx="1">
                  <c:v>71880</c:v>
                </c:pt>
                <c:pt idx="2">
                  <c:v>74561</c:v>
                </c:pt>
                <c:pt idx="3">
                  <c:v>75484</c:v>
                </c:pt>
                <c:pt idx="4">
                  <c:v>77462</c:v>
                </c:pt>
                <c:pt idx="5">
                  <c:v>98574</c:v>
                </c:pt>
                <c:pt idx="6">
                  <c:v>98504</c:v>
                </c:pt>
                <c:pt idx="7">
                  <c:v>95999</c:v>
                </c:pt>
                <c:pt idx="8">
                  <c:v>91896</c:v>
                </c:pt>
                <c:pt idx="9">
                  <c:v>89928</c:v>
                </c:pt>
                <c:pt idx="10">
                  <c:v>89196</c:v>
                </c:pt>
                <c:pt idx="11">
                  <c:v>92924</c:v>
                </c:pt>
                <c:pt idx="12">
                  <c:v>95999</c:v>
                </c:pt>
                <c:pt idx="13">
                  <c:v>98820</c:v>
                </c:pt>
                <c:pt idx="14">
                  <c:v>101098</c:v>
                </c:pt>
                <c:pt idx="15">
                  <c:v>104019</c:v>
                </c:pt>
                <c:pt idx="16">
                  <c:v>104764</c:v>
                </c:pt>
                <c:pt idx="17">
                  <c:v>104148</c:v>
                </c:pt>
                <c:pt idx="18">
                  <c:v>102348</c:v>
                </c:pt>
                <c:pt idx="19">
                  <c:v>98374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B-40BB-985B-002EB8D3D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969432"/>
        <c:axId val="555975704"/>
      </c:lineChart>
      <c:catAx>
        <c:axId val="5559710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5597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975312"/>
        <c:scaling>
          <c:orientation val="minMax"/>
          <c:max val="5000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55971000"/>
        <c:crosses val="autoZero"/>
        <c:crossBetween val="between"/>
      </c:valAx>
      <c:catAx>
        <c:axId val="55596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975704"/>
        <c:crosses val="autoZero"/>
        <c:auto val="0"/>
        <c:lblAlgn val="ctr"/>
        <c:lblOffset val="100"/>
        <c:noMultiLvlLbl val="0"/>
      </c:catAx>
      <c:valAx>
        <c:axId val="555975704"/>
        <c:scaling>
          <c:orientation val="minMax"/>
        </c:scaling>
        <c:delete val="0"/>
        <c:axPos val="r"/>
        <c:numFmt formatCode="#,##0;&quot;△ &quot;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559694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5歳階級人口ピラミッド'!$O$99:$O$116</c:f>
              <c:numCache>
                <c:formatCode>#,##0</c:formatCode>
                <c:ptCount val="18"/>
                <c:pt idx="0">
                  <c:v>1758</c:v>
                </c:pt>
                <c:pt idx="1">
                  <c:v>2096</c:v>
                </c:pt>
                <c:pt idx="2">
                  <c:v>2307</c:v>
                </c:pt>
                <c:pt idx="3">
                  <c:v>2239</c:v>
                </c:pt>
                <c:pt idx="4">
                  <c:v>1941</c:v>
                </c:pt>
                <c:pt idx="5">
                  <c:v>2249</c:v>
                </c:pt>
                <c:pt idx="6">
                  <c:v>2525</c:v>
                </c:pt>
                <c:pt idx="7">
                  <c:v>3057</c:v>
                </c:pt>
                <c:pt idx="8">
                  <c:v>3563</c:v>
                </c:pt>
                <c:pt idx="9">
                  <c:v>3153</c:v>
                </c:pt>
                <c:pt idx="10">
                  <c:v>3005</c:v>
                </c:pt>
                <c:pt idx="11">
                  <c:v>3258</c:v>
                </c:pt>
                <c:pt idx="12">
                  <c:v>3821</c:v>
                </c:pt>
                <c:pt idx="13">
                  <c:v>3878</c:v>
                </c:pt>
                <c:pt idx="14">
                  <c:v>2892</c:v>
                </c:pt>
                <c:pt idx="15">
                  <c:v>2504</c:v>
                </c:pt>
                <c:pt idx="16">
                  <c:v>2384</c:v>
                </c:pt>
                <c:pt idx="17">
                  <c:v>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7BC-B978-A61914E27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1784"/>
        <c:axId val="555976096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5歳階級人口ピラミッド'!$N$99:$N$116</c:f>
              <c:numCache>
                <c:formatCode>#,##0</c:formatCode>
                <c:ptCount val="18"/>
                <c:pt idx="0">
                  <c:v>1852</c:v>
                </c:pt>
                <c:pt idx="1">
                  <c:v>2291</c:v>
                </c:pt>
                <c:pt idx="2">
                  <c:v>2309</c:v>
                </c:pt>
                <c:pt idx="3">
                  <c:v>2355</c:v>
                </c:pt>
                <c:pt idx="4">
                  <c:v>2042</c:v>
                </c:pt>
                <c:pt idx="5">
                  <c:v>2471</c:v>
                </c:pt>
                <c:pt idx="6">
                  <c:v>2741</c:v>
                </c:pt>
                <c:pt idx="7">
                  <c:v>3204</c:v>
                </c:pt>
                <c:pt idx="8">
                  <c:v>3761</c:v>
                </c:pt>
                <c:pt idx="9">
                  <c:v>3252</c:v>
                </c:pt>
                <c:pt idx="10">
                  <c:v>3109</c:v>
                </c:pt>
                <c:pt idx="11">
                  <c:v>3404</c:v>
                </c:pt>
                <c:pt idx="12">
                  <c:v>3848</c:v>
                </c:pt>
                <c:pt idx="13">
                  <c:v>3952</c:v>
                </c:pt>
                <c:pt idx="14">
                  <c:v>2708</c:v>
                </c:pt>
                <c:pt idx="15">
                  <c:v>2117</c:v>
                </c:pt>
                <c:pt idx="16">
                  <c:v>1574</c:v>
                </c:pt>
                <c:pt idx="17" formatCode="General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7-47BC-B978-A61914E27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0216"/>
        <c:axId val="555972568"/>
      </c:barChart>
      <c:catAx>
        <c:axId val="555971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555976096"/>
        <c:crosses val="autoZero"/>
        <c:auto val="1"/>
        <c:lblAlgn val="ctr"/>
        <c:lblOffset val="100"/>
        <c:noMultiLvlLbl val="0"/>
      </c:catAx>
      <c:valAx>
        <c:axId val="555976096"/>
        <c:scaling>
          <c:orientation val="minMax"/>
          <c:max val="5000"/>
          <c:min val="-600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1784"/>
        <c:crosses val="autoZero"/>
        <c:crossBetween val="between"/>
        <c:majorUnit val="1000"/>
      </c:valAx>
      <c:catAx>
        <c:axId val="555970216"/>
        <c:scaling>
          <c:orientation val="minMax"/>
        </c:scaling>
        <c:delete val="1"/>
        <c:axPos val="r"/>
        <c:majorTickMark val="out"/>
        <c:minorTickMark val="none"/>
        <c:tickLblPos val="nextTo"/>
        <c:crossAx val="555972568"/>
        <c:crosses val="autoZero"/>
        <c:auto val="1"/>
        <c:lblAlgn val="ctr"/>
        <c:lblOffset val="100"/>
        <c:noMultiLvlLbl val="0"/>
      </c:catAx>
      <c:valAx>
        <c:axId val="555972568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0216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F-4D5F-9914-47788BF44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3352"/>
        <c:axId val="555970608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5歳階級人口ピラミッド'!$Y$100:$Y$117</c:f>
              <c:numCache>
                <c:formatCode>General</c:formatCode>
                <c:ptCount val="18"/>
                <c:pt idx="0" formatCode="#,##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F-4D5F-9914-47788BF44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5978448"/>
        <c:axId val="555973744"/>
      </c:barChart>
      <c:catAx>
        <c:axId val="555973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555970608"/>
        <c:crosses val="autoZero"/>
        <c:auto val="1"/>
        <c:lblAlgn val="ctr"/>
        <c:lblOffset val="100"/>
        <c:noMultiLvlLbl val="0"/>
      </c:catAx>
      <c:valAx>
        <c:axId val="555970608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3352"/>
        <c:crosses val="autoZero"/>
        <c:crossBetween val="between"/>
        <c:majorUnit val="1000"/>
      </c:valAx>
      <c:catAx>
        <c:axId val="555978448"/>
        <c:scaling>
          <c:orientation val="minMax"/>
        </c:scaling>
        <c:delete val="1"/>
        <c:axPos val="r"/>
        <c:majorTickMark val="out"/>
        <c:minorTickMark val="none"/>
        <c:tickLblPos val="nextTo"/>
        <c:crossAx val="555973744"/>
        <c:crosses val="autoZero"/>
        <c:auto val="1"/>
        <c:lblAlgn val="ctr"/>
        <c:lblOffset val="100"/>
        <c:noMultiLvlLbl val="0"/>
      </c:catAx>
      <c:valAx>
        <c:axId val="555973744"/>
        <c:scaling>
          <c:orientation val="maxMin"/>
          <c:max val="5000"/>
          <c:min val="-6000"/>
        </c:scaling>
        <c:delete val="0"/>
        <c:axPos val="t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55978448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152400</xdr:rowOff>
    </xdr:from>
    <xdr:to>
      <xdr:col>8</xdr:col>
      <xdr:colOff>1000125</xdr:colOff>
      <xdr:row>46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0.06158</cdr:y>
    </cdr:from>
    <cdr:to>
      <cdr:x>0.08857</cdr:x>
      <cdr:y>0.0968</cdr:y>
    </cdr:to>
    <cdr:sp macro="" textlink="">
      <cdr:nvSpPr>
        <cdr:cNvPr id="5754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3" y="513625"/>
          <a:ext cx="547292" cy="29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世帯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0.94196</cdr:x>
      <cdr:y>0.06737</cdr:y>
    </cdr:from>
    <cdr:to>
      <cdr:x>0.98784</cdr:x>
      <cdr:y>0.09416</cdr:y>
    </cdr:to>
    <cdr:sp macro="" textlink="">
      <cdr:nvSpPr>
        <cdr:cNvPr id="5754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3697" y="483815"/>
          <a:ext cx="287551" cy="19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  <cdr:relSizeAnchor xmlns:cdr="http://schemas.openxmlformats.org/drawingml/2006/chartDrawing">
    <cdr:from>
      <cdr:x>0.15177</cdr:x>
      <cdr:y>0.243</cdr:y>
    </cdr:from>
    <cdr:to>
      <cdr:x>0.28277</cdr:x>
      <cdr:y>0.27336</cdr:y>
    </cdr:to>
    <cdr:sp macro="" textlink="">
      <cdr:nvSpPr>
        <cdr:cNvPr id="57549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9612" y="1835455"/>
          <a:ext cx="914619" cy="229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≪人　口≫</a:t>
          </a:r>
        </a:p>
      </cdr:txBody>
    </cdr:sp>
  </cdr:relSizeAnchor>
  <cdr:relSizeAnchor xmlns:cdr="http://schemas.openxmlformats.org/drawingml/2006/chartDrawing">
    <cdr:from>
      <cdr:x>0.15223</cdr:x>
      <cdr:y>0.57359</cdr:y>
    </cdr:from>
    <cdr:to>
      <cdr:x>0.32962</cdr:x>
      <cdr:y>0.61212</cdr:y>
    </cdr:to>
    <cdr:sp macro="" textlink="">
      <cdr:nvSpPr>
        <cdr:cNvPr id="57549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4089" y="4119404"/>
          <a:ext cx="1111783" cy="27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≪世帯数≫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148167</xdr:rowOff>
    </xdr:from>
    <xdr:to>
      <xdr:col>8</xdr:col>
      <xdr:colOff>581025</xdr:colOff>
      <xdr:row>57</xdr:row>
      <xdr:rowOff>140759</xdr:rowOff>
    </xdr:to>
    <xdr:grpSp>
      <xdr:nvGrpSpPr>
        <xdr:cNvPr id="176" name="グループ化 4"/>
        <xdr:cNvGrpSpPr>
          <a:grpSpLocks/>
        </xdr:cNvGrpSpPr>
      </xdr:nvGrpSpPr>
      <xdr:grpSpPr bwMode="auto">
        <a:xfrm>
          <a:off x="0" y="5577417"/>
          <a:ext cx="6094942" cy="4395259"/>
          <a:chOff x="0" y="5495925"/>
          <a:chExt cx="6076950" cy="4448175"/>
        </a:xfrm>
      </xdr:grpSpPr>
      <xdr:grpSp>
        <xdr:nvGrpSpPr>
          <xdr:cNvPr id="177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179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80" name="正方形/長方形 179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181" name="正方形/長方形 180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182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050" b="0">
                  <a:latin typeface="ＭＳ 明朝" panose="02020609040205080304" pitchFamily="17" charset="-128"/>
                  <a:ea typeface="ＭＳ 明朝" panose="02020609040205080304" pitchFamily="17" charset="-128"/>
                </a:rPr>
                <a:t>（歳）</a:t>
              </a:r>
            </a:p>
          </xdr:txBody>
        </xdr:sp>
      </xdr:grpSp>
      <xdr:sp macro="" textlink="">
        <xdr:nvSpPr>
          <xdr:cNvPr id="178" name="正方形/長方形 177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0</xdr:colOff>
      <xdr:row>3</xdr:row>
      <xdr:rowOff>169332</xdr:rowOff>
    </xdr:from>
    <xdr:to>
      <xdr:col>8</xdr:col>
      <xdr:colOff>552450</xdr:colOff>
      <xdr:row>29</xdr:row>
      <xdr:rowOff>140758</xdr:rowOff>
    </xdr:to>
    <xdr:grpSp>
      <xdr:nvGrpSpPr>
        <xdr:cNvPr id="142" name="グループ化 14"/>
        <xdr:cNvGrpSpPr>
          <a:grpSpLocks/>
        </xdr:cNvGrpSpPr>
      </xdr:nvGrpSpPr>
      <xdr:grpSpPr bwMode="auto">
        <a:xfrm>
          <a:off x="0" y="857249"/>
          <a:ext cx="6066367" cy="4374092"/>
          <a:chOff x="31751" y="533397"/>
          <a:chExt cx="6074833" cy="4652413"/>
        </a:xfrm>
      </xdr:grpSpPr>
      <xdr:graphicFrame macro="">
        <xdr:nvGraphicFramePr>
          <xdr:cNvPr id="164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6" name="正方形/長方形 165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7" name="正方形/長方形 166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8" name="正方形/長方形 167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207433</xdr:colOff>
      <xdr:row>179</xdr:row>
      <xdr:rowOff>124863</xdr:rowOff>
    </xdr:from>
    <xdr:to>
      <xdr:col>6</xdr:col>
      <xdr:colOff>243417</xdr:colOff>
      <xdr:row>203</xdr:row>
      <xdr:rowOff>89936</xdr:rowOff>
    </xdr:to>
    <xdr:grpSp>
      <xdr:nvGrpSpPr>
        <xdr:cNvPr id="918968" name="グループ化 4"/>
        <xdr:cNvGrpSpPr>
          <a:grpSpLocks/>
        </xdr:cNvGrpSpPr>
      </xdr:nvGrpSpPr>
      <xdr:grpSpPr bwMode="auto">
        <a:xfrm>
          <a:off x="3657600" y="30657780"/>
          <a:ext cx="723900" cy="4029073"/>
          <a:chOff x="4133437" y="21412071"/>
          <a:chExt cx="759985" cy="2139023"/>
        </a:xfrm>
      </xdr:grpSpPr>
      <xdr:sp macro="" textlink="">
        <xdr:nvSpPr>
          <xdr:cNvPr id="68" name="テキスト ボックス 9"/>
          <xdr:cNvSpPr txBox="1"/>
        </xdr:nvSpPr>
        <xdr:spPr>
          <a:xfrm>
            <a:off x="4203436" y="23374106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10"/>
          <xdr:cNvSpPr txBox="1"/>
        </xdr:nvSpPr>
        <xdr:spPr>
          <a:xfrm>
            <a:off x="4203436" y="23288141"/>
            <a:ext cx="419992" cy="176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900"/>
              </a:lnSpc>
            </a:pPr>
            <a:r>
              <a:rPr lang="en-US" altLang="ja-JP" sz="900">
                <a:latin typeface="+mj-ea"/>
                <a:ea typeface="+mj-ea"/>
              </a:rPr>
              <a:t>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11"/>
          <xdr:cNvSpPr txBox="1"/>
        </xdr:nvSpPr>
        <xdr:spPr>
          <a:xfrm>
            <a:off x="4143437" y="23116210"/>
            <a:ext cx="689986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10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kumimoji="1" lang="en-US" altLang="ja-JP" sz="900">
                <a:latin typeface="+mj-ea"/>
                <a:ea typeface="+mj-ea"/>
              </a:rPr>
              <a:t>14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12"/>
          <xdr:cNvSpPr txBox="1"/>
        </xdr:nvSpPr>
        <xdr:spPr>
          <a:xfrm>
            <a:off x="4133437" y="22999904"/>
            <a:ext cx="559989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900">
                <a:latin typeface="+mj-ea"/>
                <a:ea typeface="+mj-ea"/>
              </a:rPr>
              <a:t>15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19</a:t>
            </a:r>
            <a:endParaRPr kumimoji="1" lang="ja-JP" altLang="en-US" sz="90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13"/>
          <xdr:cNvSpPr txBox="1"/>
        </xdr:nvSpPr>
        <xdr:spPr>
          <a:xfrm>
            <a:off x="4143437" y="22838086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24</a:t>
            </a:r>
          </a:p>
        </xdr:txBody>
      </xdr:sp>
      <xdr:sp macro="" textlink="">
        <xdr:nvSpPr>
          <xdr:cNvPr id="73" name="テキスト ボックス 14"/>
          <xdr:cNvSpPr txBox="1"/>
        </xdr:nvSpPr>
        <xdr:spPr>
          <a:xfrm>
            <a:off x="4143437" y="2198348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54</a:t>
            </a:r>
          </a:p>
        </xdr:txBody>
      </xdr:sp>
      <xdr:sp macro="" textlink="">
        <xdr:nvSpPr>
          <xdr:cNvPr id="74" name="テキスト ボックス 15"/>
          <xdr:cNvSpPr txBox="1"/>
        </xdr:nvSpPr>
        <xdr:spPr>
          <a:xfrm>
            <a:off x="4143437" y="22145306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49</a:t>
            </a:r>
          </a:p>
        </xdr:txBody>
      </xdr:sp>
      <xdr:sp macro="" textlink="">
        <xdr:nvSpPr>
          <xdr:cNvPr id="75" name="テキスト ボックス 16"/>
          <xdr:cNvSpPr txBox="1"/>
        </xdr:nvSpPr>
        <xdr:spPr>
          <a:xfrm>
            <a:off x="4143437" y="222616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41</a:t>
            </a:r>
            <a:r>
              <a:rPr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44</a:t>
            </a:r>
          </a:p>
        </xdr:txBody>
      </xdr:sp>
      <xdr:sp macro="" textlink="">
        <xdr:nvSpPr>
          <xdr:cNvPr id="76" name="テキスト ボックス 17"/>
          <xdr:cNvSpPr txBox="1"/>
        </xdr:nvSpPr>
        <xdr:spPr>
          <a:xfrm>
            <a:off x="4143437" y="22393089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39</a:t>
            </a:r>
          </a:p>
        </xdr:txBody>
      </xdr:sp>
      <xdr:sp macro="" textlink="">
        <xdr:nvSpPr>
          <xdr:cNvPr id="77" name="テキスト ボックス 18"/>
          <xdr:cNvSpPr txBox="1"/>
        </xdr:nvSpPr>
        <xdr:spPr>
          <a:xfrm>
            <a:off x="4143437" y="22565020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30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34</a:t>
            </a:r>
          </a:p>
        </xdr:txBody>
      </xdr:sp>
      <xdr:sp macro="" textlink="">
        <xdr:nvSpPr>
          <xdr:cNvPr id="78" name="テキスト ボックス 19"/>
          <xdr:cNvSpPr txBox="1"/>
        </xdr:nvSpPr>
        <xdr:spPr>
          <a:xfrm>
            <a:off x="4143437" y="22701553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25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29</a:t>
            </a:r>
          </a:p>
        </xdr:txBody>
      </xdr:sp>
      <xdr:sp macro="" textlink="">
        <xdr:nvSpPr>
          <xdr:cNvPr id="79" name="テキスト ボックス 20"/>
          <xdr:cNvSpPr txBox="1"/>
        </xdr:nvSpPr>
        <xdr:spPr>
          <a:xfrm>
            <a:off x="4143437" y="2169525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64</a:t>
            </a:r>
          </a:p>
        </xdr:txBody>
      </xdr:sp>
      <xdr:sp macro="" textlink="">
        <xdr:nvSpPr>
          <xdr:cNvPr id="80" name="テキスト ボックス 21"/>
          <xdr:cNvSpPr txBox="1"/>
        </xdr:nvSpPr>
        <xdr:spPr>
          <a:xfrm>
            <a:off x="4143437" y="2185706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55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59</a:t>
            </a:r>
          </a:p>
        </xdr:txBody>
      </xdr:sp>
      <xdr:sp macro="" textlink="">
        <xdr:nvSpPr>
          <xdr:cNvPr id="81" name="テキスト ボックス 22"/>
          <xdr:cNvSpPr txBox="1"/>
        </xdr:nvSpPr>
        <xdr:spPr>
          <a:xfrm>
            <a:off x="4143437" y="21589059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65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69</a:t>
            </a:r>
          </a:p>
        </xdr:txBody>
      </xdr:sp>
      <xdr:sp macro="" textlink="">
        <xdr:nvSpPr>
          <xdr:cNvPr id="82" name="テキスト ボックス 23"/>
          <xdr:cNvSpPr txBox="1"/>
        </xdr:nvSpPr>
        <xdr:spPr>
          <a:xfrm>
            <a:off x="4143437" y="21412071"/>
            <a:ext cx="749985" cy="1286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74</a:t>
            </a:r>
          </a:p>
        </xdr:txBody>
      </xdr:sp>
      <xdr:sp macro="" textlink="">
        <xdr:nvSpPr>
          <xdr:cNvPr id="83" name="テキスト ボックス 24"/>
          <xdr:cNvSpPr txBox="1"/>
        </xdr:nvSpPr>
        <xdr:spPr>
          <a:xfrm>
            <a:off x="4143437" y="21275538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75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79</a:t>
            </a:r>
          </a:p>
        </xdr:txBody>
      </xdr:sp>
      <xdr:sp macro="" textlink="">
        <xdr:nvSpPr>
          <xdr:cNvPr id="84" name="テキスト ボックス 25"/>
          <xdr:cNvSpPr txBox="1"/>
        </xdr:nvSpPr>
        <xdr:spPr>
          <a:xfrm>
            <a:off x="4143437" y="21154175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</a:t>
            </a:r>
            <a:r>
              <a:rPr kumimoji="1" lang="en-US" altLang="ja-JP" sz="900">
                <a:latin typeface="+mj-ea"/>
                <a:ea typeface="+mj-ea"/>
              </a:rPr>
              <a:t>0</a:t>
            </a:r>
            <a:r>
              <a:rPr kumimoji="1" lang="ja-JP" altLang="en-US" sz="900">
                <a:latin typeface="+mj-ea"/>
                <a:ea typeface="+mj-ea"/>
              </a:rPr>
              <a:t>～</a:t>
            </a:r>
            <a:r>
              <a:rPr lang="en-US" altLang="ja-JP" sz="900">
                <a:latin typeface="+mj-ea"/>
                <a:ea typeface="+mj-ea"/>
              </a:rPr>
              <a:t>84</a:t>
            </a:r>
          </a:p>
        </xdr:txBody>
      </xdr:sp>
      <xdr:sp macro="" textlink="">
        <xdr:nvSpPr>
          <xdr:cNvPr id="85" name="テキスト ボックス 26"/>
          <xdr:cNvSpPr txBox="1"/>
        </xdr:nvSpPr>
        <xdr:spPr>
          <a:xfrm>
            <a:off x="4143437" y="21032812"/>
            <a:ext cx="749985" cy="1314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900">
                <a:latin typeface="+mj-ea"/>
                <a:ea typeface="+mj-ea"/>
              </a:rPr>
              <a:t>85</a:t>
            </a:r>
            <a:r>
              <a:rPr kumimoji="1" lang="ja-JP" altLang="en-US" sz="900">
                <a:latin typeface="+mj-ea"/>
                <a:ea typeface="+mj-ea"/>
              </a:rPr>
              <a:t>以上</a:t>
            </a:r>
            <a:endParaRPr lang="en-US" altLang="ja-JP" sz="90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7</xdr:col>
      <xdr:colOff>563423</xdr:colOff>
      <xdr:row>33</xdr:row>
      <xdr:rowOff>142190</xdr:rowOff>
    </xdr:from>
    <xdr:to>
      <xdr:col>8</xdr:col>
      <xdr:colOff>265222</xdr:colOff>
      <xdr:row>36</xdr:row>
      <xdr:rowOff>12655</xdr:rowOff>
    </xdr:to>
    <xdr:sp macro="" textlink="">
      <xdr:nvSpPr>
        <xdr:cNvPr id="140" name="テキスト ボックス 1"/>
        <xdr:cNvSpPr txBox="1"/>
      </xdr:nvSpPr>
      <xdr:spPr bwMode="auto">
        <a:xfrm>
          <a:off x="5397361" y="5666690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33</xdr:row>
      <xdr:rowOff>132927</xdr:rowOff>
    </xdr:from>
    <xdr:to>
      <xdr:col>1</xdr:col>
      <xdr:colOff>17601</xdr:colOff>
      <xdr:row>36</xdr:row>
      <xdr:rowOff>3392</xdr:rowOff>
    </xdr:to>
    <xdr:sp macro="" textlink="">
      <xdr:nvSpPr>
        <xdr:cNvPr id="141" name="テキスト ボックス 1"/>
        <xdr:cNvSpPr txBox="1"/>
      </xdr:nvSpPr>
      <xdr:spPr bwMode="auto">
        <a:xfrm>
          <a:off x="315803" y="5657427"/>
          <a:ext cx="392361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0</xdr:col>
      <xdr:colOff>19140</xdr:colOff>
      <xdr:row>31</xdr:row>
      <xdr:rowOff>114300</xdr:rowOff>
    </xdr:from>
    <xdr:to>
      <xdr:col>1</xdr:col>
      <xdr:colOff>438672</xdr:colOff>
      <xdr:row>33</xdr:row>
      <xdr:rowOff>151453</xdr:rowOff>
    </xdr:to>
    <xdr:sp macro="" textlink="">
      <xdr:nvSpPr>
        <xdr:cNvPr id="111" name="テキスト ボックス 1"/>
        <xdr:cNvSpPr txBox="1"/>
      </xdr:nvSpPr>
      <xdr:spPr bwMode="auto">
        <a:xfrm>
          <a:off x="19140" y="5305425"/>
          <a:ext cx="1110095" cy="3705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0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lang="en-US" altLang="ja-JP" sz="1600" b="0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lang="ja-JP" altLang="en-US" sz="1600" b="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</xdr:col>
      <xdr:colOff>619125</xdr:colOff>
      <xdr:row>5</xdr:row>
      <xdr:rowOff>142875</xdr:rowOff>
    </xdr:from>
    <xdr:to>
      <xdr:col>5</xdr:col>
      <xdr:colOff>409575</xdr:colOff>
      <xdr:row>28</xdr:row>
      <xdr:rowOff>38100</xdr:rowOff>
    </xdr:to>
    <xdr:grpSp>
      <xdr:nvGrpSpPr>
        <xdr:cNvPr id="918973" name="グループ化 141"/>
        <xdr:cNvGrpSpPr>
          <a:grpSpLocks/>
        </xdr:cNvGrpSpPr>
      </xdr:nvGrpSpPr>
      <xdr:grpSpPr bwMode="auto">
        <a:xfrm>
          <a:off x="2693458" y="1169458"/>
          <a:ext cx="1166284" cy="3789892"/>
          <a:chOff x="10240251" y="4850088"/>
          <a:chExt cx="1169932" cy="4206087"/>
        </a:xfrm>
      </xdr:grpSpPr>
      <xdr:sp macro="" textlink="">
        <xdr:nvSpPr>
          <xdr:cNvPr id="143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4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5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6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7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148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149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150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151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152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153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154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155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156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157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158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159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160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648494</xdr:colOff>
      <xdr:row>4</xdr:row>
      <xdr:rowOff>107950</xdr:rowOff>
    </xdr:from>
    <xdr:to>
      <xdr:col>5</xdr:col>
      <xdr:colOff>44478</xdr:colOff>
      <xdr:row>7</xdr:row>
      <xdr:rowOff>493</xdr:rowOff>
    </xdr:to>
    <xdr:sp macro="" textlink="">
      <xdr:nvSpPr>
        <xdr:cNvPr id="107" name="テキスト ボックス 1"/>
        <xdr:cNvSpPr txBox="1"/>
      </xdr:nvSpPr>
      <xdr:spPr bwMode="auto">
        <a:xfrm>
          <a:off x="2720182" y="798513"/>
          <a:ext cx="777109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（歳）</a:t>
          </a:r>
        </a:p>
      </xdr:txBody>
    </xdr:sp>
    <xdr:clientData/>
  </xdr:twoCellAnchor>
  <xdr:twoCellAnchor>
    <xdr:from>
      <xdr:col>0</xdr:col>
      <xdr:colOff>297657</xdr:colOff>
      <xdr:row>6</xdr:row>
      <xdr:rowOff>23811</xdr:rowOff>
    </xdr:from>
    <xdr:to>
      <xdr:col>0</xdr:col>
      <xdr:colOff>688182</xdr:colOff>
      <xdr:row>8</xdr:row>
      <xdr:rowOff>83041</xdr:rowOff>
    </xdr:to>
    <xdr:sp macro="" textlink="">
      <xdr:nvSpPr>
        <xdr:cNvPr id="110" name="テキスト ボックス 1"/>
        <xdr:cNvSpPr txBox="1"/>
      </xdr:nvSpPr>
      <xdr:spPr bwMode="auto">
        <a:xfrm>
          <a:off x="297657" y="1047749"/>
          <a:ext cx="390525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6</xdr:row>
      <xdr:rowOff>11906</xdr:rowOff>
    </xdr:from>
    <xdr:to>
      <xdr:col>8</xdr:col>
      <xdr:colOff>247650</xdr:colOff>
      <xdr:row>8</xdr:row>
      <xdr:rowOff>71137</xdr:rowOff>
    </xdr:to>
    <xdr:sp macro="" textlink="">
      <xdr:nvSpPr>
        <xdr:cNvPr id="165" name="テキスト ボックス 1"/>
        <xdr:cNvSpPr txBox="1"/>
      </xdr:nvSpPr>
      <xdr:spPr bwMode="auto">
        <a:xfrm>
          <a:off x="5381625" y="1035844"/>
          <a:ext cx="390525" cy="392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23813</xdr:colOff>
      <xdr:row>3</xdr:row>
      <xdr:rowOff>95250</xdr:rowOff>
    </xdr:from>
    <xdr:to>
      <xdr:col>1</xdr:col>
      <xdr:colOff>439846</xdr:colOff>
      <xdr:row>5</xdr:row>
      <xdr:rowOff>154480</xdr:rowOff>
    </xdr:to>
    <xdr:sp macro="" textlink="">
      <xdr:nvSpPr>
        <xdr:cNvPr id="109" name="テキスト ボックス 1"/>
        <xdr:cNvSpPr txBox="1"/>
      </xdr:nvSpPr>
      <xdr:spPr bwMode="auto">
        <a:xfrm>
          <a:off x="23813" y="619125"/>
          <a:ext cx="1106596" cy="39260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0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600" b="0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lang="ja-JP" altLang="en-US" sz="1600" b="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0</xdr:col>
      <xdr:colOff>47625</xdr:colOff>
      <xdr:row>28</xdr:row>
      <xdr:rowOff>38100</xdr:rowOff>
    </xdr:from>
    <xdr:to>
      <xdr:col>8</xdr:col>
      <xdr:colOff>552450</xdr:colOff>
      <xdr:row>29</xdr:row>
      <xdr:rowOff>66675</xdr:rowOff>
    </xdr:to>
    <xdr:grpSp>
      <xdr:nvGrpSpPr>
        <xdr:cNvPr id="918978" name="グループ化 126"/>
        <xdr:cNvGrpSpPr>
          <a:grpSpLocks/>
        </xdr:cNvGrpSpPr>
      </xdr:nvGrpSpPr>
      <xdr:grpSpPr bwMode="auto">
        <a:xfrm>
          <a:off x="47625" y="4959350"/>
          <a:ext cx="6018742" cy="197908"/>
          <a:chOff x="87584" y="8506810"/>
          <a:chExt cx="6021334" cy="203747"/>
        </a:xfrm>
      </xdr:grpSpPr>
      <xdr:sp macro="" textlink="">
        <xdr:nvSpPr>
          <xdr:cNvPr id="128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9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0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1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2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3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4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5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6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7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8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39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638175</xdr:colOff>
      <xdr:row>33</xdr:row>
      <xdr:rowOff>123825</xdr:rowOff>
    </xdr:from>
    <xdr:to>
      <xdr:col>5</xdr:col>
      <xdr:colOff>428625</xdr:colOff>
      <xdr:row>56</xdr:row>
      <xdr:rowOff>19050</xdr:rowOff>
    </xdr:to>
    <xdr:grpSp>
      <xdr:nvGrpSpPr>
        <xdr:cNvPr id="918979" name="グループ化 141"/>
        <xdr:cNvGrpSpPr>
          <a:grpSpLocks/>
        </xdr:cNvGrpSpPr>
      </xdr:nvGrpSpPr>
      <xdr:grpSpPr bwMode="auto">
        <a:xfrm>
          <a:off x="2712508" y="5891742"/>
          <a:ext cx="1166284" cy="3789891"/>
          <a:chOff x="10154016" y="4850088"/>
          <a:chExt cx="1169940" cy="4206087"/>
        </a:xfrm>
      </xdr:grpSpPr>
      <xdr:sp macro="" textlink="">
        <xdr:nvSpPr>
          <xdr:cNvPr id="196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7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8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9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0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201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202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203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204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205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206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207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208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209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210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211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212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213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66675</xdr:colOff>
      <xdr:row>56</xdr:row>
      <xdr:rowOff>28575</xdr:rowOff>
    </xdr:from>
    <xdr:to>
      <xdr:col>8</xdr:col>
      <xdr:colOff>561975</xdr:colOff>
      <xdr:row>58</xdr:row>
      <xdr:rowOff>0</xdr:rowOff>
    </xdr:to>
    <xdr:grpSp>
      <xdr:nvGrpSpPr>
        <xdr:cNvPr id="918980" name="グループ化 2"/>
        <xdr:cNvGrpSpPr>
          <a:grpSpLocks/>
        </xdr:cNvGrpSpPr>
      </xdr:nvGrpSpPr>
      <xdr:grpSpPr bwMode="auto">
        <a:xfrm>
          <a:off x="66675" y="9691158"/>
          <a:ext cx="6009217" cy="310092"/>
          <a:chOff x="88764" y="8502215"/>
          <a:chExt cx="6023171" cy="335316"/>
        </a:xfrm>
      </xdr:grpSpPr>
      <xdr:sp macro="" textlink="">
        <xdr:nvSpPr>
          <xdr:cNvPr id="51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7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8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9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0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5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6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7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8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19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20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30</xdr:row>
      <xdr:rowOff>0</xdr:rowOff>
    </xdr:from>
    <xdr:to>
      <xdr:col>35</xdr:col>
      <xdr:colOff>885825</xdr:colOff>
      <xdr:row>50</xdr:row>
      <xdr:rowOff>0</xdr:rowOff>
    </xdr:to>
    <xdr:grpSp>
      <xdr:nvGrpSpPr>
        <xdr:cNvPr id="14" name="グループ化 13"/>
        <xdr:cNvGrpSpPr>
          <a:grpSpLocks/>
        </xdr:cNvGrpSpPr>
      </xdr:nvGrpSpPr>
      <xdr:grpSpPr bwMode="auto">
        <a:xfrm>
          <a:off x="24145875" y="5610225"/>
          <a:ext cx="1781175" cy="3619500"/>
          <a:chOff x="32129866" y="5589134"/>
          <a:chExt cx="1783671" cy="3609295"/>
        </a:xfrm>
      </xdr:grpSpPr>
      <xdr:sp macro="" textlink="">
        <xdr:nvSpPr>
          <xdr:cNvPr id="15" name="角丸四角形 14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角丸四角形 15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角丸四角形 16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34</xdr:row>
      <xdr:rowOff>190500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10267950" y="6773333"/>
          <a:ext cx="2933700" cy="57150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02%20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人口"/>
      <sheetName val="7表 世帯数及び人口の推移"/>
      <sheetName val="8表 5歳階級人口ピラミッド"/>
      <sheetName val="2‐1 人口及び世帯数の推移"/>
      <sheetName val="2‐2 町別世帯数及び男女別人口‐推計人口‐"/>
      <sheetName val="2‐3、2-4"/>
      <sheetName val="2‐5、2‐6、2‐7"/>
      <sheetName val="2‐8 産業・従業上の地位男女別15歳以上就業者数 "/>
      <sheetName val="2‐9、2-10"/>
      <sheetName val="2‐11、2-12"/>
      <sheetName val="2‐13 町別人口の推移(平成27年～令和2年)"/>
      <sheetName val="2‐14 年齢(各歳)男女別人口‐推計人口‐"/>
      <sheetName val="2‐15 年齢(各歳)男女別人口‐平成27年国勢調査‐"/>
      <sheetName val="2-16 地区別5歳階級別人口-住民基本台帳人口-"/>
      <sheetName val="2‐17 地区別5歳階級別人口‐平成27年国勢調査‐"/>
      <sheetName val="2‐18 外国人住民登録人口‐住民基本台帳人口‐"/>
    </sheetNames>
    <sheetDataSet>
      <sheetData sheetId="0"/>
      <sheetData sheetId="1">
        <row r="76">
          <cell r="G76" t="str">
            <v>世帯数</v>
          </cell>
          <cell r="H76" t="str">
            <v>人口</v>
          </cell>
        </row>
        <row r="77">
          <cell r="F77" t="str">
            <v>大
正
9
年</v>
          </cell>
          <cell r="G77">
            <v>12203</v>
          </cell>
          <cell r="H77">
            <v>68981</v>
          </cell>
        </row>
        <row r="78">
          <cell r="F78" t="str">
            <v>大
正
14
年</v>
          </cell>
          <cell r="G78">
            <v>12714</v>
          </cell>
          <cell r="H78">
            <v>71880</v>
          </cell>
        </row>
        <row r="79">
          <cell r="F79" t="str">
            <v>昭
和
5
年</v>
          </cell>
          <cell r="G79">
            <v>13178</v>
          </cell>
          <cell r="H79">
            <v>74561</v>
          </cell>
        </row>
        <row r="80">
          <cell r="F80" t="str">
            <v>昭
和
10
年</v>
          </cell>
          <cell r="G80">
            <v>13310</v>
          </cell>
          <cell r="H80">
            <v>75484</v>
          </cell>
        </row>
        <row r="81">
          <cell r="F81" t="str">
            <v xml:space="preserve">
15
年</v>
          </cell>
          <cell r="G81">
            <v>13329</v>
          </cell>
          <cell r="H81">
            <v>77462</v>
          </cell>
        </row>
        <row r="82">
          <cell r="F82" t="str">
            <v xml:space="preserve">
22
年</v>
          </cell>
          <cell r="G82">
            <v>17352</v>
          </cell>
          <cell r="H82">
            <v>98574</v>
          </cell>
        </row>
        <row r="83">
          <cell r="F83" t="str">
            <v xml:space="preserve">
25
年</v>
          </cell>
          <cell r="G83">
            <v>17246</v>
          </cell>
          <cell r="H83">
            <v>98504</v>
          </cell>
        </row>
        <row r="84">
          <cell r="F84" t="str">
            <v xml:space="preserve">
30
年</v>
          </cell>
          <cell r="G84">
            <v>17379</v>
          </cell>
          <cell r="H84">
            <v>95999</v>
          </cell>
        </row>
        <row r="85">
          <cell r="F85" t="str">
            <v xml:space="preserve">
35
年</v>
          </cell>
          <cell r="G85">
            <v>18161</v>
          </cell>
          <cell r="H85">
            <v>91896</v>
          </cell>
        </row>
        <row r="86">
          <cell r="F86" t="str">
            <v xml:space="preserve">
40
年</v>
          </cell>
          <cell r="G86">
            <v>19060</v>
          </cell>
          <cell r="H86">
            <v>89928</v>
          </cell>
        </row>
        <row r="87">
          <cell r="F87" t="str">
            <v xml:space="preserve">
45
年</v>
          </cell>
          <cell r="G87">
            <v>20450</v>
          </cell>
          <cell r="H87">
            <v>89196</v>
          </cell>
        </row>
        <row r="88">
          <cell r="F88" t="str">
            <v xml:space="preserve">
50
年</v>
          </cell>
          <cell r="G88">
            <v>22724</v>
          </cell>
          <cell r="H88">
            <v>92924</v>
          </cell>
        </row>
        <row r="89">
          <cell r="F89" t="str">
            <v xml:space="preserve">
55
年</v>
          </cell>
          <cell r="G89">
            <v>24436</v>
          </cell>
          <cell r="H89">
            <v>95999</v>
          </cell>
        </row>
        <row r="90">
          <cell r="F90" t="str">
            <v xml:space="preserve">
60
年</v>
          </cell>
          <cell r="G90">
            <v>25736</v>
          </cell>
          <cell r="H90">
            <v>98820</v>
          </cell>
        </row>
        <row r="91">
          <cell r="F91" t="str">
            <v>平
成
2
年</v>
          </cell>
          <cell r="G91">
            <v>27839</v>
          </cell>
          <cell r="H91">
            <v>101098</v>
          </cell>
        </row>
        <row r="92">
          <cell r="F92" t="str">
            <v xml:space="preserve">
7
年</v>
          </cell>
          <cell r="G92">
            <v>30571</v>
          </cell>
          <cell r="H92">
            <v>104019</v>
          </cell>
        </row>
        <row r="93">
          <cell r="F93" t="str">
            <v xml:space="preserve">
12
年</v>
          </cell>
          <cell r="G93">
            <v>32291</v>
          </cell>
          <cell r="H93">
            <v>104764</v>
          </cell>
        </row>
        <row r="94">
          <cell r="F94" t="str">
            <v xml:space="preserve">
17
年</v>
          </cell>
          <cell r="G94">
            <v>33837</v>
          </cell>
          <cell r="H94">
            <v>104148</v>
          </cell>
        </row>
        <row r="95">
          <cell r="F95" t="str">
            <v xml:space="preserve">
22
年</v>
          </cell>
          <cell r="G95">
            <v>34999</v>
          </cell>
          <cell r="H95">
            <v>102348</v>
          </cell>
        </row>
        <row r="96">
          <cell r="F96" t="str">
            <v xml:space="preserve">
27
年</v>
          </cell>
          <cell r="G96">
            <v>35079</v>
          </cell>
          <cell r="H96">
            <v>98374</v>
          </cell>
        </row>
      </sheetData>
      <sheetData sheetId="2">
        <row r="99">
          <cell r="N99">
            <v>1852</v>
          </cell>
          <cell r="O99">
            <v>1758</v>
          </cell>
        </row>
        <row r="100">
          <cell r="N100">
            <v>2291</v>
          </cell>
          <cell r="O100">
            <v>2096</v>
          </cell>
          <cell r="Y100">
            <v>3264</v>
          </cell>
          <cell r="Z100">
            <v>3148</v>
          </cell>
        </row>
        <row r="101">
          <cell r="N101">
            <v>2309</v>
          </cell>
          <cell r="O101">
            <v>2307</v>
          </cell>
          <cell r="Y101">
            <v>3803</v>
          </cell>
          <cell r="Z101">
            <v>3616</v>
          </cell>
        </row>
        <row r="102">
          <cell r="N102">
            <v>2355</v>
          </cell>
          <cell r="O102">
            <v>2239</v>
          </cell>
          <cell r="Y102">
            <v>4212</v>
          </cell>
          <cell r="Z102">
            <v>4031</v>
          </cell>
        </row>
        <row r="103">
          <cell r="N103">
            <v>2042</v>
          </cell>
          <cell r="O103">
            <v>1941</v>
          </cell>
          <cell r="Y103">
            <v>3369</v>
          </cell>
          <cell r="Z103">
            <v>3289</v>
          </cell>
        </row>
        <row r="104">
          <cell r="N104">
            <v>2471</v>
          </cell>
          <cell r="O104">
            <v>2249</v>
          </cell>
          <cell r="Y104">
            <v>2607</v>
          </cell>
          <cell r="Z104">
            <v>2882</v>
          </cell>
        </row>
        <row r="105">
          <cell r="N105">
            <v>2741</v>
          </cell>
          <cell r="O105">
            <v>2525</v>
          </cell>
          <cell r="Y105">
            <v>3183</v>
          </cell>
          <cell r="Z105">
            <v>3124</v>
          </cell>
        </row>
        <row r="106">
          <cell r="N106">
            <v>3204</v>
          </cell>
          <cell r="O106">
            <v>3057</v>
          </cell>
          <cell r="Y106">
            <v>3902</v>
          </cell>
          <cell r="Z106">
            <v>3765</v>
          </cell>
        </row>
        <row r="107">
          <cell r="N107">
            <v>3761</v>
          </cell>
          <cell r="O107">
            <v>3563</v>
          </cell>
          <cell r="Y107">
            <v>4369</v>
          </cell>
          <cell r="Z107">
            <v>3962</v>
          </cell>
        </row>
        <row r="108">
          <cell r="N108">
            <v>3252</v>
          </cell>
          <cell r="O108">
            <v>3153</v>
          </cell>
          <cell r="Y108">
            <v>3337</v>
          </cell>
          <cell r="Z108">
            <v>3046</v>
          </cell>
        </row>
        <row r="109">
          <cell r="N109">
            <v>3109</v>
          </cell>
          <cell r="O109">
            <v>3005</v>
          </cell>
          <cell r="Y109">
            <v>3002</v>
          </cell>
          <cell r="Z109">
            <v>2881</v>
          </cell>
        </row>
        <row r="110">
          <cell r="N110">
            <v>3404</v>
          </cell>
          <cell r="O110">
            <v>3258</v>
          </cell>
          <cell r="Y110">
            <v>3179</v>
          </cell>
          <cell r="Z110">
            <v>3183</v>
          </cell>
        </row>
        <row r="111">
          <cell r="N111">
            <v>3848</v>
          </cell>
          <cell r="O111">
            <v>3821</v>
          </cell>
          <cell r="Y111">
            <v>3209</v>
          </cell>
          <cell r="Z111">
            <v>3405</v>
          </cell>
        </row>
        <row r="112">
          <cell r="N112">
            <v>3952</v>
          </cell>
          <cell r="O112">
            <v>3878</v>
          </cell>
          <cell r="Y112">
            <v>2332</v>
          </cell>
          <cell r="Z112">
            <v>2989</v>
          </cell>
        </row>
        <row r="113">
          <cell r="N113">
            <v>2708</v>
          </cell>
          <cell r="O113">
            <v>2892</v>
          </cell>
          <cell r="Y113">
            <v>1759</v>
          </cell>
          <cell r="Z113">
            <v>2311</v>
          </cell>
        </row>
        <row r="114">
          <cell r="N114">
            <v>2117</v>
          </cell>
          <cell r="O114">
            <v>2504</v>
          </cell>
          <cell r="Y114">
            <v>1397</v>
          </cell>
          <cell r="Z114">
            <v>1895</v>
          </cell>
        </row>
        <row r="115">
          <cell r="N115">
            <v>1574</v>
          </cell>
          <cell r="O115">
            <v>2384</v>
          </cell>
          <cell r="Y115">
            <v>974</v>
          </cell>
          <cell r="Z115">
            <v>1275</v>
          </cell>
        </row>
        <row r="116">
          <cell r="N116">
            <v>1320</v>
          </cell>
          <cell r="O116">
            <v>3159</v>
          </cell>
          <cell r="Y116">
            <v>534</v>
          </cell>
          <cell r="Z116">
            <v>865</v>
          </cell>
        </row>
        <row r="117">
          <cell r="Y117">
            <v>215</v>
          </cell>
          <cell r="Z117">
            <v>506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F33"/>
  <sheetViews>
    <sheetView tabSelected="1" view="pageBreakPreview" zoomScale="120" zoomScaleNormal="120" zoomScaleSheetLayoutView="120" workbookViewId="0"/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 x14ac:dyDescent="0.15">
      <c r="A7" s="204"/>
      <c r="B7" s="204"/>
      <c r="C7" s="204"/>
      <c r="D7" s="204"/>
      <c r="E7" s="205" t="s">
        <v>565</v>
      </c>
    </row>
    <row r="10" spans="1:6" ht="33.6" customHeight="1" x14ac:dyDescent="0.15"/>
    <row r="11" spans="1:6" ht="19.149999999999999" customHeight="1" x14ac:dyDescent="0.15"/>
    <row r="12" spans="1:6" ht="19.149999999999999" customHeight="1" x14ac:dyDescent="0.15">
      <c r="A12" s="240"/>
      <c r="B12" s="207"/>
      <c r="C12" s="916"/>
      <c r="D12" s="916"/>
      <c r="E12" s="239"/>
      <c r="F12" s="232"/>
    </row>
    <row r="13" spans="1:6" ht="19.149999999999999" customHeight="1" x14ac:dyDescent="0.15">
      <c r="A13" s="240"/>
      <c r="B13" s="207"/>
      <c r="C13" s="916"/>
      <c r="D13" s="916"/>
      <c r="E13" s="239"/>
      <c r="F13" s="232"/>
    </row>
    <row r="14" spans="1:6" ht="19.149999999999999" customHeight="1" x14ac:dyDescent="0.15">
      <c r="A14" s="240"/>
      <c r="B14" s="207"/>
      <c r="C14" s="916"/>
      <c r="D14" s="916"/>
      <c r="E14" s="239"/>
      <c r="F14" s="232"/>
    </row>
    <row r="15" spans="1:6" ht="19.149999999999999" customHeight="1" x14ac:dyDescent="0.15">
      <c r="A15" s="240"/>
      <c r="B15" s="207"/>
      <c r="C15" s="916"/>
      <c r="D15" s="916"/>
      <c r="E15" s="239"/>
      <c r="F15" s="232"/>
    </row>
    <row r="16" spans="1:6" ht="19.149999999999999" customHeight="1" x14ac:dyDescent="0.15">
      <c r="A16" s="240"/>
      <c r="B16" s="207"/>
      <c r="C16" s="916"/>
      <c r="D16" s="916"/>
      <c r="E16" s="239"/>
      <c r="F16" s="232"/>
    </row>
    <row r="17" spans="1:6" ht="19.149999999999999" customHeight="1" x14ac:dyDescent="0.15">
      <c r="A17" s="240"/>
      <c r="B17" s="207"/>
      <c r="C17" s="916"/>
      <c r="D17" s="916"/>
      <c r="E17" s="239"/>
      <c r="F17" s="232"/>
    </row>
    <row r="18" spans="1:6" ht="19.149999999999999" customHeight="1" x14ac:dyDescent="0.15">
      <c r="A18" s="240"/>
      <c r="B18" s="207"/>
      <c r="C18" s="916"/>
      <c r="D18" s="916"/>
      <c r="E18" s="187"/>
      <c r="F18" s="232"/>
    </row>
    <row r="19" spans="1:6" ht="19.149999999999999" customHeight="1" x14ac:dyDescent="0.15">
      <c r="A19" s="206"/>
      <c r="B19" s="207"/>
      <c r="C19" s="916"/>
      <c r="D19" s="916"/>
      <c r="E19" s="239"/>
      <c r="F19" s="232"/>
    </row>
    <row r="20" spans="1:6" ht="19.899999999999999" customHeight="1" x14ac:dyDescent="0.15">
      <c r="A20" s="240"/>
      <c r="B20" s="207"/>
      <c r="C20" s="916"/>
      <c r="D20" s="916"/>
      <c r="E20" s="239"/>
      <c r="F20" s="232"/>
    </row>
    <row r="21" spans="1:6" ht="19.899999999999999" customHeight="1" x14ac:dyDescent="0.15">
      <c r="A21" s="240"/>
      <c r="B21" s="207"/>
      <c r="C21" s="916"/>
      <c r="D21" s="916"/>
      <c r="E21" s="239"/>
      <c r="F21" s="232"/>
    </row>
    <row r="22" spans="1:6" ht="19.899999999999999" customHeight="1" x14ac:dyDescent="0.15">
      <c r="A22" s="206"/>
      <c r="B22" s="207"/>
      <c r="C22" s="916"/>
      <c r="D22" s="916"/>
      <c r="E22" s="239"/>
      <c r="F22" s="232"/>
    </row>
    <row r="23" spans="1:6" ht="19.899999999999999" customHeight="1" x14ac:dyDescent="0.15">
      <c r="A23" s="206"/>
      <c r="B23" s="207"/>
      <c r="C23" s="916"/>
      <c r="D23" s="916"/>
      <c r="E23" s="239"/>
      <c r="F23" s="232"/>
    </row>
    <row r="24" spans="1:6" ht="19.899999999999999" customHeight="1" x14ac:dyDescent="0.15">
      <c r="A24" s="206"/>
      <c r="B24" s="207"/>
      <c r="C24" s="916"/>
      <c r="D24" s="916"/>
      <c r="E24" s="239"/>
      <c r="F24" s="232"/>
    </row>
    <row r="25" spans="1:6" ht="19.899999999999999" customHeight="1" x14ac:dyDescent="0.15">
      <c r="A25" s="206"/>
      <c r="B25" s="207"/>
      <c r="C25" s="916"/>
      <c r="D25" s="916"/>
      <c r="E25" s="239"/>
      <c r="F25" s="232"/>
    </row>
    <row r="26" spans="1:6" ht="19.899999999999999" customHeight="1" x14ac:dyDescent="0.15">
      <c r="A26" s="206"/>
      <c r="B26" s="207"/>
      <c r="C26" s="916"/>
      <c r="D26" s="916"/>
      <c r="E26" s="239"/>
      <c r="F26" s="232"/>
    </row>
    <row r="27" spans="1:6" ht="19.899999999999999" customHeight="1" x14ac:dyDescent="0.15">
      <c r="A27" s="206"/>
      <c r="B27" s="207"/>
      <c r="C27" s="916"/>
      <c r="D27" s="916"/>
      <c r="E27" s="239"/>
      <c r="F27" s="232"/>
    </row>
    <row r="28" spans="1:6" ht="19.899999999999999" customHeight="1" x14ac:dyDescent="0.15">
      <c r="A28" s="206"/>
      <c r="B28" s="207"/>
      <c r="C28" s="916"/>
      <c r="D28" s="916"/>
      <c r="E28" s="239"/>
      <c r="F28" s="232"/>
    </row>
    <row r="29" spans="1:6" ht="19.899999999999999" customHeight="1" x14ac:dyDescent="0.15">
      <c r="A29" s="206"/>
      <c r="B29" s="207"/>
      <c r="C29" s="916"/>
      <c r="D29" s="916"/>
      <c r="E29" s="239"/>
      <c r="F29" s="232"/>
    </row>
    <row r="30" spans="1:6" ht="19.899999999999999" customHeight="1" x14ac:dyDescent="0.15">
      <c r="A30" s="206"/>
      <c r="B30" s="207"/>
      <c r="C30" s="916"/>
      <c r="D30" s="916"/>
    </row>
    <row r="31" spans="1:6" ht="19.899999999999999" customHeight="1" x14ac:dyDescent="0.15">
      <c r="A31" s="206"/>
      <c r="B31" s="207"/>
      <c r="C31" s="916"/>
      <c r="D31" s="916"/>
      <c r="E31" s="208"/>
    </row>
    <row r="32" spans="1:6" x14ac:dyDescent="0.15">
      <c r="A32" s="206"/>
    </row>
    <row r="33" spans="1:1" x14ac:dyDescent="0.15">
      <c r="A33" s="206"/>
    </row>
  </sheetData>
  <mergeCells count="20"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29:D29"/>
    <mergeCell ref="C30:D30"/>
    <mergeCell ref="C31:D31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64"/>
  <sheetViews>
    <sheetView view="pageBreakPreview" zoomScale="87" zoomScaleNormal="87" zoomScaleSheetLayoutView="87" workbookViewId="0"/>
  </sheetViews>
  <sheetFormatPr defaultRowHeight="12" x14ac:dyDescent="0.15"/>
  <cols>
    <col min="1" max="1" width="10.625" style="8" customWidth="1"/>
    <col min="2" max="2" width="6.875" style="103" customWidth="1"/>
    <col min="3" max="5" width="6.875" style="8" customWidth="1"/>
    <col min="6" max="7" width="6.875" style="161" customWidth="1"/>
    <col min="8" max="9" width="5.875" style="8" customWidth="1"/>
    <col min="10" max="10" width="5.875" style="103" customWidth="1"/>
    <col min="11" max="11" width="5.875" style="8" customWidth="1"/>
    <col min="12" max="13" width="6.25" style="161" customWidth="1"/>
    <col min="14" max="14" width="9.625" style="172" customWidth="1"/>
    <col min="15" max="15" width="9.625" style="9" customWidth="1"/>
    <col min="16" max="16" width="9.625" style="172" customWidth="1"/>
    <col min="17" max="17" width="9.625" style="8" customWidth="1"/>
    <col min="18" max="19" width="9.625" style="161" customWidth="1"/>
    <col min="20" max="21" width="9.625" style="8" customWidth="1"/>
    <col min="22" max="22" width="9.625" style="164" customWidth="1"/>
    <col min="23" max="23" width="11.625" style="8" customWidth="1"/>
    <col min="24" max="24" width="17.5" style="106" customWidth="1"/>
    <col min="25" max="26" width="7.75" style="8" customWidth="1"/>
    <col min="27" max="27" width="8.25" style="8" customWidth="1"/>
    <col min="28" max="16384" width="9" style="8"/>
  </cols>
  <sheetData>
    <row r="1" spans="1:27" s="4" customFormat="1" ht="21" customHeight="1" x14ac:dyDescent="0.15">
      <c r="F1" s="189"/>
      <c r="G1" s="1075" t="s">
        <v>710</v>
      </c>
      <c r="H1" s="1075"/>
      <c r="I1" s="1075"/>
      <c r="J1" s="1075"/>
      <c r="K1" s="1075"/>
      <c r="L1" s="1075"/>
      <c r="M1" s="1075"/>
      <c r="N1" s="1076" t="s">
        <v>706</v>
      </c>
      <c r="O1" s="1076"/>
      <c r="P1" s="1076"/>
      <c r="R1" s="618"/>
      <c r="S1" s="618"/>
      <c r="V1" s="99"/>
      <c r="X1" s="104"/>
    </row>
    <row r="2" spans="1:27" s="4" customFormat="1" ht="11.25" customHeight="1" x14ac:dyDescent="0.15">
      <c r="A2" s="99"/>
      <c r="B2" s="101"/>
      <c r="C2" s="618"/>
      <c r="D2" s="618"/>
      <c r="E2" s="618"/>
      <c r="F2" s="618"/>
      <c r="G2" s="618"/>
      <c r="H2" s="618"/>
      <c r="I2" s="618"/>
      <c r="J2" s="101"/>
      <c r="K2" s="618"/>
      <c r="L2" s="618"/>
      <c r="M2" s="618"/>
      <c r="N2" s="170"/>
      <c r="O2" s="5"/>
      <c r="P2" s="170"/>
      <c r="R2" s="618"/>
      <c r="S2" s="618"/>
      <c r="V2" s="99"/>
      <c r="X2" s="104"/>
    </row>
    <row r="3" spans="1:27" s="883" customFormat="1" ht="11.25" x14ac:dyDescent="0.15">
      <c r="A3" s="883" t="s">
        <v>205</v>
      </c>
      <c r="B3" s="884"/>
      <c r="F3" s="885"/>
      <c r="G3" s="885"/>
      <c r="J3" s="884"/>
      <c r="L3" s="885"/>
      <c r="M3" s="885"/>
      <c r="N3" s="886"/>
      <c r="O3" s="887"/>
      <c r="P3" s="886"/>
      <c r="R3" s="885"/>
      <c r="S3" s="1077" t="s">
        <v>206</v>
      </c>
      <c r="T3" s="1077"/>
      <c r="U3" s="1077"/>
      <c r="V3" s="1077"/>
      <c r="W3" s="888"/>
    </row>
    <row r="4" spans="1:27" s="558" customFormat="1" ht="13.5" customHeight="1" x14ac:dyDescent="0.15">
      <c r="A4" s="1084" t="s">
        <v>0</v>
      </c>
      <c r="B4" s="1087" t="s">
        <v>347</v>
      </c>
      <c r="C4" s="1088"/>
      <c r="D4" s="1084"/>
      <c r="E4" s="1087" t="s">
        <v>348</v>
      </c>
      <c r="F4" s="1088"/>
      <c r="G4" s="1084"/>
      <c r="H4" s="1091" t="s">
        <v>211</v>
      </c>
      <c r="I4" s="1092"/>
      <c r="J4" s="1092"/>
      <c r="K4" s="1092"/>
      <c r="L4" s="1092"/>
      <c r="M4" s="1092"/>
      <c r="N4" s="1093" t="s">
        <v>214</v>
      </c>
      <c r="O4" s="1093"/>
      <c r="P4" s="1093"/>
      <c r="Q4" s="1093"/>
      <c r="R4" s="1093"/>
      <c r="S4" s="1094"/>
      <c r="T4" s="1078" t="s">
        <v>1</v>
      </c>
      <c r="U4" s="1078" t="s">
        <v>2</v>
      </c>
      <c r="V4" s="1081" t="s">
        <v>711</v>
      </c>
      <c r="W4" s="556"/>
      <c r="X4" s="557"/>
    </row>
    <row r="5" spans="1:27" s="558" customFormat="1" ht="13.5" customHeight="1" x14ac:dyDescent="0.15">
      <c r="A5" s="1085"/>
      <c r="B5" s="1089"/>
      <c r="C5" s="1090"/>
      <c r="D5" s="1086"/>
      <c r="E5" s="1089"/>
      <c r="F5" s="1090"/>
      <c r="G5" s="1086"/>
      <c r="H5" s="1091" t="s">
        <v>350</v>
      </c>
      <c r="I5" s="1095"/>
      <c r="J5" s="1091" t="s">
        <v>210</v>
      </c>
      <c r="K5" s="1095"/>
      <c r="L5" s="1091" t="s">
        <v>3</v>
      </c>
      <c r="M5" s="1092"/>
      <c r="N5" s="1093" t="s">
        <v>212</v>
      </c>
      <c r="O5" s="1094"/>
      <c r="P5" s="1091" t="s">
        <v>213</v>
      </c>
      <c r="Q5" s="1095"/>
      <c r="R5" s="1091" t="s">
        <v>3</v>
      </c>
      <c r="S5" s="1095"/>
      <c r="T5" s="1079"/>
      <c r="U5" s="1079"/>
      <c r="V5" s="1082"/>
      <c r="W5" s="556"/>
      <c r="X5" s="557"/>
    </row>
    <row r="6" spans="1:27" s="558" customFormat="1" ht="13.5" customHeight="1" x14ac:dyDescent="0.15">
      <c r="A6" s="1086"/>
      <c r="B6" s="559" t="s">
        <v>4</v>
      </c>
      <c r="C6" s="559" t="s">
        <v>5</v>
      </c>
      <c r="D6" s="559" t="s">
        <v>6</v>
      </c>
      <c r="E6" s="559" t="s">
        <v>4</v>
      </c>
      <c r="F6" s="560" t="s">
        <v>712</v>
      </c>
      <c r="G6" s="594" t="s">
        <v>713</v>
      </c>
      <c r="H6" s="559" t="s">
        <v>4</v>
      </c>
      <c r="I6" s="559" t="s">
        <v>7</v>
      </c>
      <c r="J6" s="561" t="s">
        <v>4</v>
      </c>
      <c r="K6" s="559" t="s">
        <v>7</v>
      </c>
      <c r="L6" s="562" t="s">
        <v>714</v>
      </c>
      <c r="M6" s="563" t="s">
        <v>7</v>
      </c>
      <c r="N6" s="564" t="s">
        <v>4</v>
      </c>
      <c r="O6" s="565" t="s">
        <v>7</v>
      </c>
      <c r="P6" s="561" t="s">
        <v>4</v>
      </c>
      <c r="Q6" s="559" t="s">
        <v>7</v>
      </c>
      <c r="R6" s="566" t="s">
        <v>714</v>
      </c>
      <c r="S6" s="566" t="s">
        <v>7</v>
      </c>
      <c r="T6" s="1080"/>
      <c r="U6" s="1080"/>
      <c r="V6" s="1083"/>
      <c r="W6" s="556"/>
      <c r="X6" s="557"/>
    </row>
    <row r="7" spans="1:27" s="575" customFormat="1" ht="13.5" customHeight="1" x14ac:dyDescent="0.15">
      <c r="A7" s="860" t="s">
        <v>715</v>
      </c>
      <c r="B7" s="567">
        <v>35857</v>
      </c>
      <c r="C7" s="576">
        <v>202</v>
      </c>
      <c r="D7" s="577">
        <v>0.56654045715888379</v>
      </c>
      <c r="E7" s="568">
        <v>99312</v>
      </c>
      <c r="F7" s="576">
        <v>-863</v>
      </c>
      <c r="G7" s="578">
        <v>-0.86149238832043917</v>
      </c>
      <c r="H7" s="579">
        <v>745</v>
      </c>
      <c r="I7" s="580">
        <v>7.5</v>
      </c>
      <c r="J7" s="581">
        <v>1214</v>
      </c>
      <c r="K7" s="580">
        <v>12.2</v>
      </c>
      <c r="L7" s="579">
        <v>-469</v>
      </c>
      <c r="M7" s="582">
        <v>-4.7</v>
      </c>
      <c r="N7" s="583">
        <v>2069</v>
      </c>
      <c r="O7" s="580">
        <v>20.8</v>
      </c>
      <c r="P7" s="581">
        <v>2463</v>
      </c>
      <c r="Q7" s="580">
        <v>24.8</v>
      </c>
      <c r="R7" s="579">
        <v>-394</v>
      </c>
      <c r="S7" s="580">
        <v>-4</v>
      </c>
      <c r="T7" s="584">
        <v>436</v>
      </c>
      <c r="U7" s="584">
        <v>178</v>
      </c>
      <c r="V7" s="911">
        <v>23</v>
      </c>
      <c r="W7" s="573"/>
      <c r="X7" s="574"/>
      <c r="Y7" s="194"/>
      <c r="Z7" s="194"/>
      <c r="AA7" s="194"/>
    </row>
    <row r="8" spans="1:27" s="575" customFormat="1" ht="13.5" customHeight="1" x14ac:dyDescent="0.15">
      <c r="A8" s="617">
        <v>27</v>
      </c>
      <c r="B8" s="567">
        <v>35135</v>
      </c>
      <c r="C8" s="576">
        <v>-722</v>
      </c>
      <c r="D8" s="577">
        <v>-2.0135538388599157</v>
      </c>
      <c r="E8" s="568">
        <v>98251</v>
      </c>
      <c r="F8" s="576">
        <v>-1061</v>
      </c>
      <c r="G8" s="578">
        <v>-1.0683502497180604</v>
      </c>
      <c r="H8" s="579">
        <v>701</v>
      </c>
      <c r="I8" s="580">
        <v>7.1347874321889853</v>
      </c>
      <c r="J8" s="581">
        <v>1139</v>
      </c>
      <c r="K8" s="580">
        <v>11.64502607095389</v>
      </c>
      <c r="L8" s="579">
        <v>-438</v>
      </c>
      <c r="M8" s="582">
        <v>-4.4780697270217775</v>
      </c>
      <c r="N8" s="583">
        <v>2224</v>
      </c>
      <c r="O8" s="580">
        <v>22.635901924662342</v>
      </c>
      <c r="P8" s="581">
        <v>2531</v>
      </c>
      <c r="Q8" s="580">
        <v>25.760552055449818</v>
      </c>
      <c r="R8" s="579">
        <v>-307</v>
      </c>
      <c r="S8" s="580">
        <v>-3.1246501307874728</v>
      </c>
      <c r="T8" s="584">
        <v>459</v>
      </c>
      <c r="U8" s="584">
        <v>185</v>
      </c>
      <c r="V8" s="911">
        <v>13</v>
      </c>
      <c r="W8" s="573"/>
      <c r="X8" s="574"/>
      <c r="Y8" s="194"/>
      <c r="Z8" s="194"/>
      <c r="AA8" s="194"/>
    </row>
    <row r="9" spans="1:27" s="586" customFormat="1" ht="13.5" customHeight="1" x14ac:dyDescent="0.15">
      <c r="A9" s="617">
        <v>28</v>
      </c>
      <c r="B9" s="567">
        <v>35505</v>
      </c>
      <c r="C9" s="576">
        <v>370</v>
      </c>
      <c r="D9" s="577">
        <v>1.053080973388359</v>
      </c>
      <c r="E9" s="568">
        <v>97673</v>
      </c>
      <c r="F9" s="576">
        <v>-578</v>
      </c>
      <c r="G9" s="578">
        <v>-0.58828917771829292</v>
      </c>
      <c r="H9" s="579">
        <v>649</v>
      </c>
      <c r="I9" s="580">
        <v>6.6446203147236185</v>
      </c>
      <c r="J9" s="581">
        <v>1169</v>
      </c>
      <c r="K9" s="580">
        <v>11.968507161651633</v>
      </c>
      <c r="L9" s="579">
        <v>-520</v>
      </c>
      <c r="M9" s="582">
        <v>-5.3238868469280147</v>
      </c>
      <c r="N9" s="583">
        <v>2363</v>
      </c>
      <c r="O9" s="580">
        <v>24.192970421713266</v>
      </c>
      <c r="P9" s="581">
        <v>2421</v>
      </c>
      <c r="Q9" s="580">
        <v>24.78678857002447</v>
      </c>
      <c r="R9" s="579">
        <v>-58</v>
      </c>
      <c r="S9" s="580">
        <v>-0.59381814831120161</v>
      </c>
      <c r="T9" s="584">
        <v>425</v>
      </c>
      <c r="U9" s="584">
        <v>172</v>
      </c>
      <c r="V9" s="911">
        <v>9</v>
      </c>
      <c r="W9" s="585"/>
      <c r="X9" s="574"/>
      <c r="Y9" s="194"/>
      <c r="Z9" s="194"/>
      <c r="AA9" s="194"/>
    </row>
    <row r="10" spans="1:27" s="588" customFormat="1" ht="13.5" customHeight="1" x14ac:dyDescent="0.15">
      <c r="A10" s="617">
        <v>29</v>
      </c>
      <c r="B10" s="27">
        <v>35705</v>
      </c>
      <c r="C10" s="40">
        <v>200</v>
      </c>
      <c r="D10" s="222">
        <v>0.56330094352908033</v>
      </c>
      <c r="E10" s="27">
        <v>96982</v>
      </c>
      <c r="F10" s="40">
        <v>-691</v>
      </c>
      <c r="G10" s="222">
        <v>-0.70746265600524194</v>
      </c>
      <c r="H10" s="569">
        <v>682</v>
      </c>
      <c r="I10" s="570">
        <v>7.0204333727932475</v>
      </c>
      <c r="J10" s="571">
        <v>1191</v>
      </c>
      <c r="K10" s="570">
        <v>12.260023675948325</v>
      </c>
      <c r="L10" s="608">
        <v>-509</v>
      </c>
      <c r="M10" s="9">
        <v>-5.2395903031550768</v>
      </c>
      <c r="N10" s="572">
        <v>2218</v>
      </c>
      <c r="O10" s="570">
        <v>22.83184929744197</v>
      </c>
      <c r="P10" s="571">
        <v>2400</v>
      </c>
      <c r="Q10" s="570">
        <v>24.705337382263629</v>
      </c>
      <c r="R10" s="569">
        <v>-182</v>
      </c>
      <c r="S10" s="570">
        <v>-1.8734880848216584</v>
      </c>
      <c r="T10" s="40">
        <v>354</v>
      </c>
      <c r="U10" s="609">
        <v>193</v>
      </c>
      <c r="V10" s="912">
        <v>15</v>
      </c>
      <c r="W10" s="587"/>
      <c r="X10" s="574"/>
      <c r="Y10" s="194"/>
      <c r="Z10" s="194"/>
      <c r="AA10" s="194"/>
    </row>
    <row r="11" spans="1:27" s="651" customFormat="1" ht="13.5" customHeight="1" x14ac:dyDescent="0.15">
      <c r="A11" s="623">
        <v>30</v>
      </c>
      <c r="B11" s="567">
        <v>35964</v>
      </c>
      <c r="C11" s="576">
        <v>259</v>
      </c>
      <c r="D11" s="577">
        <v>0.72016460905349799</v>
      </c>
      <c r="E11" s="568">
        <v>96117</v>
      </c>
      <c r="F11" s="576">
        <v>-865</v>
      </c>
      <c r="G11" s="578">
        <v>-0.89191808789259863</v>
      </c>
      <c r="H11" s="579">
        <v>576</v>
      </c>
      <c r="I11" s="580">
        <v>5.9794456555590161</v>
      </c>
      <c r="J11" s="647">
        <v>1288</v>
      </c>
      <c r="K11" s="580">
        <v>13.370704868680578</v>
      </c>
      <c r="L11" s="579">
        <v>-712</v>
      </c>
      <c r="M11" s="582">
        <v>-7.3912592131215611</v>
      </c>
      <c r="N11" s="583">
        <v>2325</v>
      </c>
      <c r="O11" s="580">
        <v>24.135783245094988</v>
      </c>
      <c r="P11" s="581">
        <v>2478</v>
      </c>
      <c r="Q11" s="580">
        <v>25.724073497352851</v>
      </c>
      <c r="R11" s="579">
        <v>-153</v>
      </c>
      <c r="S11" s="580">
        <v>-1.5882902522578637</v>
      </c>
      <c r="T11" s="584">
        <v>357</v>
      </c>
      <c r="U11" s="584">
        <v>149</v>
      </c>
      <c r="V11" s="911">
        <v>12</v>
      </c>
      <c r="W11" s="648"/>
      <c r="X11" s="649"/>
      <c r="Y11" s="650"/>
      <c r="Z11" s="650"/>
      <c r="AA11" s="650"/>
    </row>
    <row r="12" spans="1:27" s="590" customFormat="1" ht="13.5" customHeight="1" x14ac:dyDescent="0.15">
      <c r="A12" s="910" t="s">
        <v>709</v>
      </c>
      <c r="B12" s="701">
        <f>B24</f>
        <v>36575</v>
      </c>
      <c r="C12" s="702">
        <f>SUM(C13:C24)</f>
        <v>611</v>
      </c>
      <c r="D12" s="703">
        <f>C12/B12*100</f>
        <v>1.6705399863294601</v>
      </c>
      <c r="E12" s="704">
        <f>E24</f>
        <v>95662</v>
      </c>
      <c r="F12" s="702">
        <f>SUM(F13:F24)</f>
        <v>-455</v>
      </c>
      <c r="G12" s="705">
        <f>F12/E11*100</f>
        <v>-0.47338139975238508</v>
      </c>
      <c r="H12" s="706">
        <f>SUM(H13:H24)</f>
        <v>622</v>
      </c>
      <c r="I12" s="707">
        <f>H12/E22*1000</f>
        <v>6.4953373502782972</v>
      </c>
      <c r="J12" s="708">
        <f>SUM(J13:J24)</f>
        <v>1184</v>
      </c>
      <c r="K12" s="707">
        <f>J12/E22*1000</f>
        <v>12.364114827539396</v>
      </c>
      <c r="L12" s="706">
        <f>SUM(L13:L24)</f>
        <v>-562</v>
      </c>
      <c r="M12" s="709">
        <f>L12/E22*1000</f>
        <v>-5.8687774772610979</v>
      </c>
      <c r="N12" s="710">
        <f>SUM(N13:N24)</f>
        <v>2720</v>
      </c>
      <c r="O12" s="707">
        <f>N12/E22*1000</f>
        <v>28.404047576779693</v>
      </c>
      <c r="P12" s="711">
        <f>SUM(P13:P24)</f>
        <v>2613</v>
      </c>
      <c r="Q12" s="707">
        <f>P12/E22*1000</f>
        <v>27.28668246989902</v>
      </c>
      <c r="R12" s="706">
        <f>SUM(R13:R24)</f>
        <v>107</v>
      </c>
      <c r="S12" s="707">
        <f>R12/E22*1000</f>
        <v>1.1173651068806716</v>
      </c>
      <c r="T12" s="677">
        <f>SUM(T13:T24)</f>
        <v>382</v>
      </c>
      <c r="U12" s="677">
        <f t="shared" ref="U12:V12" si="0">SUM(U13:U24)</f>
        <v>171</v>
      </c>
      <c r="V12" s="913">
        <f t="shared" si="0"/>
        <v>17</v>
      </c>
      <c r="W12" s="589"/>
      <c r="X12" s="631"/>
      <c r="Y12" s="632"/>
      <c r="Z12" s="632"/>
      <c r="AA12" s="632"/>
    </row>
    <row r="13" spans="1:27" s="575" customFormat="1" ht="13.5" customHeight="1" x14ac:dyDescent="0.15">
      <c r="A13" s="678" t="s">
        <v>742</v>
      </c>
      <c r="B13" s="567">
        <v>35983</v>
      </c>
      <c r="C13" s="576">
        <f>237-218</f>
        <v>19</v>
      </c>
      <c r="D13" s="577"/>
      <c r="E13" s="568">
        <f>E11+F13</f>
        <v>96096</v>
      </c>
      <c r="F13" s="576">
        <f>L13+R13</f>
        <v>-21</v>
      </c>
      <c r="G13" s="652"/>
      <c r="H13" s="579">
        <f>25+36</f>
        <v>61</v>
      </c>
      <c r="I13" s="653"/>
      <c r="J13" s="671">
        <f>54+71</f>
        <v>125</v>
      </c>
      <c r="K13" s="653"/>
      <c r="L13" s="579">
        <f t="shared" ref="L13:L24" si="1">H13-J13</f>
        <v>-64</v>
      </c>
      <c r="M13" s="654"/>
      <c r="N13" s="583">
        <f>111+96</f>
        <v>207</v>
      </c>
      <c r="O13" s="653"/>
      <c r="P13" s="581">
        <f>85+79</f>
        <v>164</v>
      </c>
      <c r="Q13" s="654"/>
      <c r="R13" s="579">
        <f>N13-P13</f>
        <v>43</v>
      </c>
      <c r="S13" s="655"/>
      <c r="T13" s="579">
        <v>24</v>
      </c>
      <c r="U13" s="687">
        <v>8</v>
      </c>
      <c r="V13" s="914">
        <v>0</v>
      </c>
      <c r="W13" s="573"/>
      <c r="X13" s="591"/>
      <c r="Y13" s="173"/>
      <c r="Z13" s="173"/>
      <c r="AA13" s="173"/>
    </row>
    <row r="14" spans="1:27" s="575" customFormat="1" ht="13.5" customHeight="1" x14ac:dyDescent="0.15">
      <c r="A14" s="678" t="s">
        <v>437</v>
      </c>
      <c r="B14" s="567">
        <f>B13+C14</f>
        <v>36024</v>
      </c>
      <c r="C14" s="576">
        <f>258-217</f>
        <v>41</v>
      </c>
      <c r="D14" s="577"/>
      <c r="E14" s="568">
        <f>E13+F14</f>
        <v>96067</v>
      </c>
      <c r="F14" s="576">
        <f t="shared" ref="F14:F22" si="2">L14+R14</f>
        <v>-29</v>
      </c>
      <c r="G14" s="652"/>
      <c r="H14" s="579">
        <f>15+26</f>
        <v>41</v>
      </c>
      <c r="I14" s="653"/>
      <c r="J14" s="671">
        <f>55+52</f>
        <v>107</v>
      </c>
      <c r="K14" s="654"/>
      <c r="L14" s="579">
        <f t="shared" si="1"/>
        <v>-66</v>
      </c>
      <c r="M14" s="656"/>
      <c r="N14" s="583">
        <f>110+96</f>
        <v>206</v>
      </c>
      <c r="O14" s="653"/>
      <c r="P14" s="581">
        <f>92+77</f>
        <v>169</v>
      </c>
      <c r="Q14" s="654"/>
      <c r="R14" s="579">
        <f t="shared" ref="R14:R24" si="3">N14-P14</f>
        <v>37</v>
      </c>
      <c r="S14" s="655"/>
      <c r="T14" s="579">
        <v>18</v>
      </c>
      <c r="U14" s="687">
        <v>17</v>
      </c>
      <c r="V14" s="914">
        <v>1</v>
      </c>
      <c r="W14" s="556"/>
      <c r="X14" s="592"/>
    </row>
    <row r="15" spans="1:27" s="575" customFormat="1" ht="13.5" customHeight="1" x14ac:dyDescent="0.15">
      <c r="A15" s="623" t="s">
        <v>438</v>
      </c>
      <c r="B15" s="567">
        <f t="shared" ref="B15:B24" si="4">B14+C15</f>
        <v>36096</v>
      </c>
      <c r="C15" s="576">
        <f>360-288</f>
        <v>72</v>
      </c>
      <c r="D15" s="577"/>
      <c r="E15" s="568">
        <f>E14+F15</f>
        <v>95863</v>
      </c>
      <c r="F15" s="576">
        <f t="shared" si="2"/>
        <v>-204</v>
      </c>
      <c r="G15" s="652"/>
      <c r="H15" s="579">
        <f>17+23</f>
        <v>40</v>
      </c>
      <c r="I15" s="653"/>
      <c r="J15" s="671">
        <f>64+35</f>
        <v>99</v>
      </c>
      <c r="K15" s="654"/>
      <c r="L15" s="579">
        <f t="shared" si="1"/>
        <v>-59</v>
      </c>
      <c r="M15" s="656"/>
      <c r="N15" s="583">
        <f>201+161</f>
        <v>362</v>
      </c>
      <c r="O15" s="653"/>
      <c r="P15" s="581">
        <f>256+251</f>
        <v>507</v>
      </c>
      <c r="Q15" s="654"/>
      <c r="R15" s="579">
        <f t="shared" si="3"/>
        <v>-145</v>
      </c>
      <c r="S15" s="655"/>
      <c r="T15" s="579">
        <v>37</v>
      </c>
      <c r="U15" s="687">
        <v>20</v>
      </c>
      <c r="V15" s="914">
        <v>0</v>
      </c>
      <c r="W15" s="556"/>
      <c r="X15" s="592"/>
    </row>
    <row r="16" spans="1:27" s="575" customFormat="1" ht="13.5" customHeight="1" x14ac:dyDescent="0.15">
      <c r="A16" s="623" t="s">
        <v>439</v>
      </c>
      <c r="B16" s="567">
        <f t="shared" si="4"/>
        <v>36186</v>
      </c>
      <c r="C16" s="576">
        <f>313-223</f>
        <v>90</v>
      </c>
      <c r="D16" s="577"/>
      <c r="E16" s="568">
        <f t="shared" ref="E16:E24" si="5">E15+F16</f>
        <v>95803</v>
      </c>
      <c r="F16" s="576">
        <f t="shared" si="2"/>
        <v>-60</v>
      </c>
      <c r="G16" s="652"/>
      <c r="H16" s="579">
        <f>21+35</f>
        <v>56</v>
      </c>
      <c r="I16" s="653"/>
      <c r="J16" s="671">
        <f>48+39</f>
        <v>87</v>
      </c>
      <c r="K16" s="654"/>
      <c r="L16" s="579">
        <f t="shared" si="1"/>
        <v>-31</v>
      </c>
      <c r="M16" s="656"/>
      <c r="N16" s="583">
        <f>178+111</f>
        <v>289</v>
      </c>
      <c r="O16" s="653"/>
      <c r="P16" s="581">
        <f>169+149</f>
        <v>318</v>
      </c>
      <c r="Q16" s="654"/>
      <c r="R16" s="579">
        <f t="shared" si="3"/>
        <v>-29</v>
      </c>
      <c r="S16" s="655"/>
      <c r="T16" s="579">
        <v>17</v>
      </c>
      <c r="U16" s="687">
        <v>11</v>
      </c>
      <c r="V16" s="914">
        <v>1</v>
      </c>
      <c r="W16" s="556"/>
      <c r="X16" s="592"/>
    </row>
    <row r="17" spans="1:27" s="575" customFormat="1" ht="13.5" customHeight="1" x14ac:dyDescent="0.15">
      <c r="A17" s="623" t="s">
        <v>741</v>
      </c>
      <c r="B17" s="567">
        <f t="shared" si="4"/>
        <v>36258</v>
      </c>
      <c r="C17" s="576">
        <f>297-225</f>
        <v>72</v>
      </c>
      <c r="D17" s="577"/>
      <c r="E17" s="568">
        <f t="shared" si="5"/>
        <v>95812</v>
      </c>
      <c r="F17" s="576">
        <f t="shared" si="2"/>
        <v>9</v>
      </c>
      <c r="G17" s="652"/>
      <c r="H17" s="579">
        <f>30+27</f>
        <v>57</v>
      </c>
      <c r="I17" s="653"/>
      <c r="J17" s="671">
        <f>38+42</f>
        <v>80</v>
      </c>
      <c r="K17" s="654"/>
      <c r="L17" s="579">
        <f t="shared" si="1"/>
        <v>-23</v>
      </c>
      <c r="M17" s="656"/>
      <c r="N17" s="583">
        <f>115+119</f>
        <v>234</v>
      </c>
      <c r="O17" s="653"/>
      <c r="P17" s="581">
        <f>110+92</f>
        <v>202</v>
      </c>
      <c r="Q17" s="654"/>
      <c r="R17" s="579">
        <f t="shared" si="3"/>
        <v>32</v>
      </c>
      <c r="S17" s="655"/>
      <c r="T17" s="579">
        <v>76</v>
      </c>
      <c r="U17" s="687">
        <v>16</v>
      </c>
      <c r="V17" s="914">
        <v>4</v>
      </c>
      <c r="W17" s="556"/>
      <c r="X17" s="592"/>
    </row>
    <row r="18" spans="1:27" s="575" customFormat="1" ht="13.5" customHeight="1" x14ac:dyDescent="0.15">
      <c r="A18" s="623" t="s">
        <v>440</v>
      </c>
      <c r="B18" s="567">
        <f t="shared" si="4"/>
        <v>36306</v>
      </c>
      <c r="C18" s="576">
        <f>222-174</f>
        <v>48</v>
      </c>
      <c r="D18" s="577"/>
      <c r="E18" s="568">
        <f t="shared" si="5"/>
        <v>95819</v>
      </c>
      <c r="F18" s="576">
        <f t="shared" si="2"/>
        <v>7</v>
      </c>
      <c r="G18" s="652"/>
      <c r="H18" s="579">
        <f>24+26</f>
        <v>50</v>
      </c>
      <c r="I18" s="653"/>
      <c r="J18" s="671">
        <f>35+44</f>
        <v>79</v>
      </c>
      <c r="K18" s="654"/>
      <c r="L18" s="579">
        <f t="shared" si="1"/>
        <v>-29</v>
      </c>
      <c r="M18" s="656"/>
      <c r="N18" s="583">
        <f>116+92</f>
        <v>208</v>
      </c>
      <c r="O18" s="653"/>
      <c r="P18" s="581">
        <f>76+96</f>
        <v>172</v>
      </c>
      <c r="Q18" s="654"/>
      <c r="R18" s="579">
        <f t="shared" si="3"/>
        <v>36</v>
      </c>
      <c r="S18" s="655"/>
      <c r="T18" s="579">
        <v>31</v>
      </c>
      <c r="U18" s="687">
        <v>15</v>
      </c>
      <c r="V18" s="914">
        <v>0</v>
      </c>
      <c r="W18" s="556"/>
      <c r="X18" s="592"/>
    </row>
    <row r="19" spans="1:27" s="575" customFormat="1" ht="13.5" customHeight="1" x14ac:dyDescent="0.15">
      <c r="A19" s="623" t="s">
        <v>441</v>
      </c>
      <c r="B19" s="567">
        <f t="shared" si="4"/>
        <v>36348</v>
      </c>
      <c r="C19" s="576">
        <f>266-224</f>
        <v>42</v>
      </c>
      <c r="D19" s="577"/>
      <c r="E19" s="568">
        <f t="shared" si="5"/>
        <v>95790</v>
      </c>
      <c r="F19" s="576">
        <f t="shared" si="2"/>
        <v>-29</v>
      </c>
      <c r="G19" s="652"/>
      <c r="H19" s="579">
        <f>23+25</f>
        <v>48</v>
      </c>
      <c r="I19" s="653"/>
      <c r="J19" s="671">
        <f>45+33</f>
        <v>78</v>
      </c>
      <c r="K19" s="654"/>
      <c r="L19" s="579">
        <f t="shared" si="1"/>
        <v>-30</v>
      </c>
      <c r="M19" s="656"/>
      <c r="N19" s="583">
        <f>116+97</f>
        <v>213</v>
      </c>
      <c r="O19" s="653"/>
      <c r="P19" s="581">
        <f>96+116</f>
        <v>212</v>
      </c>
      <c r="Q19" s="654"/>
      <c r="R19" s="579">
        <f t="shared" si="3"/>
        <v>1</v>
      </c>
      <c r="S19" s="655"/>
      <c r="T19" s="579">
        <v>28</v>
      </c>
      <c r="U19" s="687">
        <v>16</v>
      </c>
      <c r="V19" s="914">
        <v>2</v>
      </c>
      <c r="W19" s="556"/>
      <c r="X19" s="592"/>
    </row>
    <row r="20" spans="1:27" s="575" customFormat="1" ht="13.5" customHeight="1" x14ac:dyDescent="0.15">
      <c r="A20" s="623" t="s">
        <v>442</v>
      </c>
      <c r="B20" s="567">
        <f t="shared" si="4"/>
        <v>36394</v>
      </c>
      <c r="C20" s="576">
        <f>261-215</f>
        <v>46</v>
      </c>
      <c r="D20" s="577"/>
      <c r="E20" s="568">
        <f t="shared" si="5"/>
        <v>95766</v>
      </c>
      <c r="F20" s="576">
        <f t="shared" si="2"/>
        <v>-24</v>
      </c>
      <c r="G20" s="652"/>
      <c r="H20" s="579">
        <f>33+36</f>
        <v>69</v>
      </c>
      <c r="I20" s="653"/>
      <c r="J20" s="671">
        <f>54+51</f>
        <v>105</v>
      </c>
      <c r="K20" s="654"/>
      <c r="L20" s="579">
        <f t="shared" si="1"/>
        <v>-36</v>
      </c>
      <c r="M20" s="656"/>
      <c r="N20" s="583">
        <f>80+127</f>
        <v>207</v>
      </c>
      <c r="O20" s="653"/>
      <c r="P20" s="581">
        <f>109+86</f>
        <v>195</v>
      </c>
      <c r="Q20" s="654"/>
      <c r="R20" s="579">
        <f t="shared" si="3"/>
        <v>12</v>
      </c>
      <c r="S20" s="655"/>
      <c r="T20" s="579">
        <v>22</v>
      </c>
      <c r="U20" s="687">
        <v>11</v>
      </c>
      <c r="V20" s="914">
        <v>1</v>
      </c>
      <c r="W20" s="556"/>
      <c r="X20" s="592"/>
    </row>
    <row r="21" spans="1:27" s="575" customFormat="1" ht="13.5" customHeight="1" x14ac:dyDescent="0.15">
      <c r="A21" s="623" t="s">
        <v>443</v>
      </c>
      <c r="B21" s="567">
        <f t="shared" si="4"/>
        <v>36502</v>
      </c>
      <c r="C21" s="576">
        <f>333-225</f>
        <v>108</v>
      </c>
      <c r="D21" s="577"/>
      <c r="E21" s="568">
        <f t="shared" si="5"/>
        <v>95812</v>
      </c>
      <c r="F21" s="576">
        <f t="shared" si="2"/>
        <v>46</v>
      </c>
      <c r="G21" s="652"/>
      <c r="H21" s="579">
        <f>24+33</f>
        <v>57</v>
      </c>
      <c r="I21" s="653"/>
      <c r="J21" s="671">
        <f>45+53</f>
        <v>98</v>
      </c>
      <c r="K21" s="654"/>
      <c r="L21" s="579">
        <f t="shared" si="1"/>
        <v>-41</v>
      </c>
      <c r="M21" s="656"/>
      <c r="N21" s="583">
        <f>171+104</f>
        <v>275</v>
      </c>
      <c r="O21" s="653"/>
      <c r="P21" s="581">
        <f>91+97</f>
        <v>188</v>
      </c>
      <c r="Q21" s="654"/>
      <c r="R21" s="579">
        <f t="shared" si="3"/>
        <v>87</v>
      </c>
      <c r="S21" s="655"/>
      <c r="T21" s="579">
        <v>22</v>
      </c>
      <c r="U21" s="687">
        <v>24</v>
      </c>
      <c r="V21" s="914">
        <v>2</v>
      </c>
      <c r="W21" s="556"/>
      <c r="X21" s="592"/>
    </row>
    <row r="22" spans="1:27" s="575" customFormat="1" ht="13.5" customHeight="1" x14ac:dyDescent="0.15">
      <c r="A22" s="623" t="s">
        <v>444</v>
      </c>
      <c r="B22" s="567">
        <f t="shared" si="4"/>
        <v>36549</v>
      </c>
      <c r="C22" s="576">
        <f>253-206</f>
        <v>47</v>
      </c>
      <c r="D22" s="577"/>
      <c r="E22" s="568">
        <f t="shared" si="5"/>
        <v>95761</v>
      </c>
      <c r="F22" s="576">
        <f t="shared" si="2"/>
        <v>-51</v>
      </c>
      <c r="G22" s="652"/>
      <c r="H22" s="579">
        <f>17+24</f>
        <v>41</v>
      </c>
      <c r="I22" s="653"/>
      <c r="J22" s="671">
        <f>53+53</f>
        <v>106</v>
      </c>
      <c r="K22" s="654"/>
      <c r="L22" s="579">
        <f t="shared" si="1"/>
        <v>-65</v>
      </c>
      <c r="M22" s="656"/>
      <c r="N22" s="583">
        <f>102+80</f>
        <v>182</v>
      </c>
      <c r="O22" s="653"/>
      <c r="P22" s="581">
        <f>86+82</f>
        <v>168</v>
      </c>
      <c r="Q22" s="654"/>
      <c r="R22" s="579">
        <f t="shared" si="3"/>
        <v>14</v>
      </c>
      <c r="S22" s="655"/>
      <c r="T22" s="579">
        <v>28</v>
      </c>
      <c r="U22" s="687">
        <v>10</v>
      </c>
      <c r="V22" s="914">
        <v>0</v>
      </c>
      <c r="W22" s="556"/>
      <c r="X22" s="592"/>
    </row>
    <row r="23" spans="1:27" s="575" customFormat="1" ht="13.5" customHeight="1" x14ac:dyDescent="0.15">
      <c r="A23" s="623" t="s">
        <v>445</v>
      </c>
      <c r="B23" s="567">
        <f t="shared" si="4"/>
        <v>36599</v>
      </c>
      <c r="C23" s="576">
        <f>259-209</f>
        <v>50</v>
      </c>
      <c r="D23" s="577"/>
      <c r="E23" s="568">
        <f t="shared" si="5"/>
        <v>95761</v>
      </c>
      <c r="F23" s="576">
        <f>L23+R23</f>
        <v>0</v>
      </c>
      <c r="G23" s="652"/>
      <c r="H23" s="579">
        <f>24+22</f>
        <v>46</v>
      </c>
      <c r="I23" s="653"/>
      <c r="J23" s="671">
        <f>43+54</f>
        <v>97</v>
      </c>
      <c r="K23" s="654"/>
      <c r="L23" s="579">
        <f t="shared" si="1"/>
        <v>-51</v>
      </c>
      <c r="M23" s="656"/>
      <c r="N23" s="583">
        <f>99+105</f>
        <v>204</v>
      </c>
      <c r="O23" s="653"/>
      <c r="P23" s="581">
        <f>73+80</f>
        <v>153</v>
      </c>
      <c r="Q23" s="654"/>
      <c r="R23" s="579">
        <f t="shared" si="3"/>
        <v>51</v>
      </c>
      <c r="S23" s="655"/>
      <c r="T23" s="579">
        <v>46</v>
      </c>
      <c r="U23" s="687">
        <v>9</v>
      </c>
      <c r="V23" s="914">
        <v>4</v>
      </c>
      <c r="W23" s="556"/>
      <c r="X23" s="593"/>
      <c r="Y23" s="586"/>
    </row>
    <row r="24" spans="1:27" s="575" customFormat="1" ht="13.5" customHeight="1" x14ac:dyDescent="0.15">
      <c r="A24" s="679" t="s">
        <v>446</v>
      </c>
      <c r="B24" s="668">
        <f t="shared" si="4"/>
        <v>36575</v>
      </c>
      <c r="C24" s="669">
        <f>203-227</f>
        <v>-24</v>
      </c>
      <c r="D24" s="670"/>
      <c r="E24" s="673">
        <f t="shared" si="5"/>
        <v>95662</v>
      </c>
      <c r="F24" s="669">
        <f>L24+R24</f>
        <v>-99</v>
      </c>
      <c r="G24" s="657"/>
      <c r="H24" s="672">
        <f>29+27</f>
        <v>56</v>
      </c>
      <c r="I24" s="658"/>
      <c r="J24" s="674">
        <f>65+58</f>
        <v>123</v>
      </c>
      <c r="K24" s="658"/>
      <c r="L24" s="672">
        <f t="shared" si="1"/>
        <v>-67</v>
      </c>
      <c r="M24" s="659"/>
      <c r="N24" s="675">
        <f>76+57</f>
        <v>133</v>
      </c>
      <c r="O24" s="658"/>
      <c r="P24" s="676">
        <f>85+80</f>
        <v>165</v>
      </c>
      <c r="Q24" s="659"/>
      <c r="R24" s="672">
        <f t="shared" si="3"/>
        <v>-32</v>
      </c>
      <c r="S24" s="660"/>
      <c r="T24" s="672">
        <v>33</v>
      </c>
      <c r="U24" s="688">
        <v>14</v>
      </c>
      <c r="V24" s="915">
        <v>2</v>
      </c>
      <c r="W24" s="556"/>
      <c r="X24" s="593"/>
      <c r="Y24" s="586"/>
    </row>
    <row r="25" spans="1:27" s="6" customFormat="1" ht="13.5" customHeight="1" x14ac:dyDescent="0.15">
      <c r="A25" s="6" t="s">
        <v>451</v>
      </c>
      <c r="B25" s="102"/>
      <c r="F25" s="160"/>
      <c r="G25" s="160"/>
      <c r="J25" s="102"/>
      <c r="L25" s="160"/>
      <c r="M25" s="160"/>
      <c r="N25" s="171"/>
      <c r="O25" s="7"/>
      <c r="P25" s="171"/>
      <c r="R25" s="160"/>
      <c r="S25" s="160"/>
      <c r="V25" s="163"/>
      <c r="X25" s="105"/>
    </row>
    <row r="26" spans="1:27" s="6" customFormat="1" ht="13.5" customHeight="1" x14ac:dyDescent="0.15">
      <c r="A26" s="6" t="s">
        <v>656</v>
      </c>
      <c r="B26" s="102"/>
      <c r="F26" s="160"/>
      <c r="G26" s="160"/>
      <c r="J26" s="102"/>
      <c r="L26" s="160"/>
      <c r="M26" s="160"/>
      <c r="N26" s="171"/>
      <c r="O26" s="7"/>
      <c r="P26" s="171"/>
      <c r="R26" s="162"/>
      <c r="S26" s="160"/>
      <c r="V26" s="163"/>
      <c r="X26" s="105"/>
    </row>
    <row r="27" spans="1:27" s="6" customFormat="1" ht="13.5" customHeight="1" x14ac:dyDescent="0.15">
      <c r="A27" s="6" t="s">
        <v>755</v>
      </c>
      <c r="B27" s="102"/>
      <c r="F27" s="160"/>
      <c r="G27" s="160"/>
      <c r="J27" s="102"/>
      <c r="L27" s="160"/>
      <c r="M27" s="160"/>
      <c r="N27" s="171"/>
      <c r="O27" s="7"/>
      <c r="P27" s="171"/>
      <c r="R27" s="160"/>
      <c r="S27" s="160"/>
      <c r="V27" s="163"/>
      <c r="X27" s="105"/>
    </row>
    <row r="28" spans="1:27" s="6" customFormat="1" ht="13.5" customHeight="1" x14ac:dyDescent="0.15">
      <c r="A28" s="6" t="s">
        <v>756</v>
      </c>
      <c r="B28" s="102"/>
      <c r="F28" s="160"/>
      <c r="G28" s="160"/>
      <c r="J28" s="102"/>
      <c r="L28" s="160"/>
      <c r="M28" s="160"/>
      <c r="N28" s="171"/>
      <c r="O28" s="7"/>
      <c r="P28" s="171"/>
      <c r="R28" s="160"/>
      <c r="S28" s="160"/>
      <c r="V28" s="163"/>
      <c r="X28" s="105"/>
    </row>
    <row r="29" spans="1:27" s="6" customFormat="1" ht="13.5" customHeight="1" x14ac:dyDescent="0.15">
      <c r="A29" s="6" t="s">
        <v>657</v>
      </c>
      <c r="B29" s="102"/>
      <c r="F29" s="160"/>
      <c r="G29" s="160"/>
      <c r="J29" s="102"/>
      <c r="L29" s="160"/>
      <c r="M29" s="160"/>
      <c r="N29" s="171"/>
      <c r="O29" s="9"/>
      <c r="P29" s="171"/>
      <c r="R29" s="160"/>
      <c r="S29" s="160"/>
      <c r="V29" s="163"/>
      <c r="X29" s="105"/>
    </row>
    <row r="30" spans="1:27" s="6" customFormat="1" ht="13.5" customHeight="1" x14ac:dyDescent="0.15">
      <c r="A30" s="6" t="s">
        <v>658</v>
      </c>
      <c r="B30" s="102"/>
      <c r="F30" s="160"/>
      <c r="G30" s="160"/>
      <c r="J30" s="102"/>
      <c r="L30" s="160"/>
      <c r="M30" s="160"/>
      <c r="N30" s="171"/>
      <c r="O30" s="9"/>
      <c r="P30" s="171"/>
      <c r="R30" s="160"/>
      <c r="S30" s="160"/>
      <c r="V30" s="163"/>
      <c r="X30" s="105"/>
    </row>
    <row r="31" spans="1:27" s="6" customFormat="1" ht="12.75" customHeight="1" x14ac:dyDescent="0.15">
      <c r="B31" s="102"/>
      <c r="F31" s="160"/>
      <c r="G31" s="160"/>
      <c r="J31" s="102"/>
      <c r="L31" s="160"/>
      <c r="M31" s="160"/>
      <c r="N31" s="171"/>
      <c r="O31" s="9"/>
      <c r="P31" s="171"/>
      <c r="R31" s="160"/>
      <c r="S31" s="160"/>
      <c r="V31" s="163"/>
      <c r="X31" s="105"/>
    </row>
    <row r="32" spans="1:27" s="106" customFormat="1" ht="18.75" x14ac:dyDescent="0.15">
      <c r="B32" s="616"/>
      <c r="C32" s="616"/>
      <c r="D32" s="616"/>
      <c r="E32" s="616"/>
      <c r="F32" s="616"/>
      <c r="G32" s="616"/>
      <c r="H32" s="616"/>
      <c r="I32" s="616"/>
      <c r="J32" s="616"/>
      <c r="K32" s="616"/>
      <c r="L32" s="616"/>
      <c r="M32" s="615" t="s">
        <v>603</v>
      </c>
      <c r="N32" s="616" t="s">
        <v>707</v>
      </c>
      <c r="O32" s="616"/>
      <c r="P32" s="616"/>
      <c r="Q32" s="616"/>
      <c r="R32" s="616"/>
      <c r="S32" s="616"/>
      <c r="T32" s="616"/>
      <c r="U32" s="616"/>
      <c r="V32" s="616"/>
      <c r="W32" s="8"/>
      <c r="Y32" s="8"/>
      <c r="Z32" s="8"/>
      <c r="AA32" s="8"/>
    </row>
    <row r="33" spans="1:27" s="889" customFormat="1" x14ac:dyDescent="0.15">
      <c r="A33" s="890" t="s">
        <v>419</v>
      </c>
      <c r="B33" s="867"/>
      <c r="C33" s="867"/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 t="s">
        <v>692</v>
      </c>
    </row>
    <row r="34" spans="1:27" s="106" customFormat="1" ht="13.5" customHeight="1" x14ac:dyDescent="0.15">
      <c r="A34" s="970" t="s">
        <v>207</v>
      </c>
      <c r="B34" s="968" t="s">
        <v>447</v>
      </c>
      <c r="C34" s="979"/>
      <c r="D34" s="979"/>
      <c r="E34" s="979"/>
      <c r="F34" s="979"/>
      <c r="G34" s="979"/>
      <c r="H34" s="979"/>
      <c r="I34" s="979"/>
      <c r="J34" s="979"/>
      <c r="K34" s="968" t="s">
        <v>208</v>
      </c>
      <c r="L34" s="979"/>
      <c r="M34" s="979"/>
      <c r="N34" s="979"/>
      <c r="O34" s="979"/>
      <c r="P34" s="979"/>
      <c r="Q34" s="979"/>
      <c r="R34" s="979"/>
      <c r="S34" s="957"/>
      <c r="T34" s="1097" t="s">
        <v>453</v>
      </c>
      <c r="U34" s="969"/>
      <c r="V34" s="969"/>
      <c r="W34" s="8"/>
      <c r="Y34" s="8"/>
      <c r="Z34" s="8"/>
      <c r="AA34" s="8"/>
    </row>
    <row r="35" spans="1:27" s="106" customFormat="1" ht="13.5" customHeight="1" x14ac:dyDescent="0.15">
      <c r="A35" s="1096"/>
      <c r="B35" s="968" t="s">
        <v>209</v>
      </c>
      <c r="C35" s="979"/>
      <c r="D35" s="957"/>
      <c r="E35" s="968" t="s">
        <v>210</v>
      </c>
      <c r="F35" s="979"/>
      <c r="G35" s="957"/>
      <c r="H35" s="968" t="s">
        <v>211</v>
      </c>
      <c r="I35" s="979"/>
      <c r="J35" s="979"/>
      <c r="K35" s="968" t="s">
        <v>212</v>
      </c>
      <c r="L35" s="979"/>
      <c r="M35" s="979"/>
      <c r="N35" s="979" t="s">
        <v>213</v>
      </c>
      <c r="O35" s="979"/>
      <c r="P35" s="957"/>
      <c r="Q35" s="968" t="s">
        <v>214</v>
      </c>
      <c r="R35" s="979"/>
      <c r="S35" s="957"/>
      <c r="T35" s="1098"/>
      <c r="U35" s="971"/>
      <c r="V35" s="971"/>
      <c r="W35" s="8"/>
      <c r="Y35" s="8"/>
      <c r="Z35" s="8"/>
      <c r="AA35" s="8"/>
    </row>
    <row r="36" spans="1:27" s="106" customFormat="1" ht="13.5" customHeight="1" x14ac:dyDescent="0.15">
      <c r="A36" s="972"/>
      <c r="B36" s="167" t="s">
        <v>449</v>
      </c>
      <c r="C36" s="167" t="s">
        <v>183</v>
      </c>
      <c r="D36" s="167" t="s">
        <v>184</v>
      </c>
      <c r="E36" s="167" t="s">
        <v>449</v>
      </c>
      <c r="F36" s="167" t="s">
        <v>183</v>
      </c>
      <c r="G36" s="167" t="s">
        <v>184</v>
      </c>
      <c r="H36" s="167" t="s">
        <v>449</v>
      </c>
      <c r="I36" s="167" t="s">
        <v>183</v>
      </c>
      <c r="J36" s="165" t="s">
        <v>184</v>
      </c>
      <c r="K36" s="167" t="s">
        <v>449</v>
      </c>
      <c r="L36" s="167" t="s">
        <v>183</v>
      </c>
      <c r="M36" s="165" t="s">
        <v>184</v>
      </c>
      <c r="N36" s="166" t="s">
        <v>449</v>
      </c>
      <c r="O36" s="167" t="s">
        <v>183</v>
      </c>
      <c r="P36" s="167" t="s">
        <v>184</v>
      </c>
      <c r="Q36" s="167" t="s">
        <v>449</v>
      </c>
      <c r="R36" s="167" t="s">
        <v>183</v>
      </c>
      <c r="S36" s="167" t="s">
        <v>184</v>
      </c>
      <c r="T36" s="167" t="s">
        <v>449</v>
      </c>
      <c r="U36" s="167" t="s">
        <v>183</v>
      </c>
      <c r="V36" s="165" t="s">
        <v>184</v>
      </c>
      <c r="W36" s="503"/>
      <c r="Y36" s="8"/>
      <c r="Z36" s="8"/>
      <c r="AA36" s="8"/>
    </row>
    <row r="37" spans="1:27" s="106" customFormat="1" ht="13.5" customHeight="1" x14ac:dyDescent="0.15">
      <c r="A37" s="480" t="s">
        <v>740</v>
      </c>
      <c r="B37" s="624">
        <v>701</v>
      </c>
      <c r="C37" s="624">
        <v>366</v>
      </c>
      <c r="D37" s="624">
        <v>335</v>
      </c>
      <c r="E37" s="624">
        <v>1139</v>
      </c>
      <c r="F37" s="624">
        <v>600</v>
      </c>
      <c r="G37" s="624">
        <v>539</v>
      </c>
      <c r="H37" s="625">
        <v>-438</v>
      </c>
      <c r="I37" s="625">
        <v>-234</v>
      </c>
      <c r="J37" s="625">
        <v>-204</v>
      </c>
      <c r="K37" s="624">
        <v>2224</v>
      </c>
      <c r="L37" s="624">
        <v>1201</v>
      </c>
      <c r="M37" s="628">
        <v>1023</v>
      </c>
      <c r="N37" s="626">
        <v>2531</v>
      </c>
      <c r="O37" s="624">
        <v>1350</v>
      </c>
      <c r="P37" s="624">
        <v>1181</v>
      </c>
      <c r="Q37" s="625">
        <v>-307</v>
      </c>
      <c r="R37" s="625">
        <v>-149</v>
      </c>
      <c r="S37" s="625">
        <v>-158</v>
      </c>
      <c r="T37" s="625">
        <v>-745</v>
      </c>
      <c r="U37" s="625">
        <v>-383</v>
      </c>
      <c r="V37" s="627">
        <v>-362</v>
      </c>
      <c r="W37" s="503"/>
      <c r="Y37" s="8"/>
      <c r="Z37" s="8"/>
      <c r="AA37" s="8"/>
    </row>
    <row r="38" spans="1:27" s="106" customFormat="1" ht="13.5" customHeight="1" x14ac:dyDescent="0.15">
      <c r="A38" s="480">
        <v>28</v>
      </c>
      <c r="B38" s="624">
        <v>649</v>
      </c>
      <c r="C38" s="624">
        <v>376</v>
      </c>
      <c r="D38" s="624">
        <v>273</v>
      </c>
      <c r="E38" s="624">
        <v>1169</v>
      </c>
      <c r="F38" s="624">
        <v>592</v>
      </c>
      <c r="G38" s="624">
        <v>577</v>
      </c>
      <c r="H38" s="625">
        <v>-520</v>
      </c>
      <c r="I38" s="625">
        <v>-216</v>
      </c>
      <c r="J38" s="625">
        <v>-304</v>
      </c>
      <c r="K38" s="624">
        <v>2363</v>
      </c>
      <c r="L38" s="624">
        <v>1253</v>
      </c>
      <c r="M38" s="628">
        <v>1110</v>
      </c>
      <c r="N38" s="626">
        <v>2421</v>
      </c>
      <c r="O38" s="624">
        <v>1286</v>
      </c>
      <c r="P38" s="624">
        <v>1135</v>
      </c>
      <c r="Q38" s="625">
        <v>-58</v>
      </c>
      <c r="R38" s="625">
        <v>-33</v>
      </c>
      <c r="S38" s="625">
        <v>-25</v>
      </c>
      <c r="T38" s="625">
        <v>-578</v>
      </c>
      <c r="U38" s="625">
        <v>-249</v>
      </c>
      <c r="V38" s="627">
        <v>-329</v>
      </c>
      <c r="W38" s="503"/>
      <c r="Y38" s="8"/>
      <c r="Z38" s="8"/>
      <c r="AA38" s="8"/>
    </row>
    <row r="39" spans="1:27" s="106" customFormat="1" ht="13.5" customHeight="1" x14ac:dyDescent="0.15">
      <c r="A39" s="480">
        <v>29</v>
      </c>
      <c r="B39" s="610">
        <v>682</v>
      </c>
      <c r="C39" s="610">
        <v>325</v>
      </c>
      <c r="D39" s="610">
        <v>357</v>
      </c>
      <c r="E39" s="666">
        <v>1191</v>
      </c>
      <c r="F39" s="610">
        <v>591</v>
      </c>
      <c r="G39" s="610">
        <v>600</v>
      </c>
      <c r="H39" s="610">
        <v>-509</v>
      </c>
      <c r="I39" s="610">
        <v>-266</v>
      </c>
      <c r="J39" s="610">
        <v>-243</v>
      </c>
      <c r="K39" s="666">
        <v>2218</v>
      </c>
      <c r="L39" s="666">
        <v>1149</v>
      </c>
      <c r="M39" s="667">
        <v>1069</v>
      </c>
      <c r="N39" s="665">
        <v>2400</v>
      </c>
      <c r="O39" s="666">
        <v>1225</v>
      </c>
      <c r="P39" s="666">
        <v>1175</v>
      </c>
      <c r="Q39" s="610">
        <v>-182</v>
      </c>
      <c r="R39" s="610">
        <v>-76</v>
      </c>
      <c r="S39" s="610">
        <v>-106</v>
      </c>
      <c r="T39" s="610">
        <v>-691</v>
      </c>
      <c r="U39" s="610">
        <v>-342</v>
      </c>
      <c r="V39" s="106">
        <v>-349</v>
      </c>
      <c r="W39" s="503"/>
      <c r="Y39" s="8"/>
      <c r="Z39" s="8"/>
      <c r="AA39" s="8"/>
    </row>
    <row r="40" spans="1:27" s="663" customFormat="1" ht="13.5" customHeight="1" x14ac:dyDescent="0.15">
      <c r="A40" s="661">
        <v>30</v>
      </c>
      <c r="B40" s="624">
        <v>576</v>
      </c>
      <c r="C40" s="624">
        <v>307</v>
      </c>
      <c r="D40" s="624">
        <v>269</v>
      </c>
      <c r="E40" s="624">
        <v>1288</v>
      </c>
      <c r="F40" s="624">
        <v>660</v>
      </c>
      <c r="G40" s="624">
        <v>628</v>
      </c>
      <c r="H40" s="625">
        <v>-712</v>
      </c>
      <c r="I40" s="625">
        <v>-353</v>
      </c>
      <c r="J40" s="625">
        <v>-359</v>
      </c>
      <c r="K40" s="624">
        <v>2325</v>
      </c>
      <c r="L40" s="624">
        <v>1291</v>
      </c>
      <c r="M40" s="628">
        <v>1034</v>
      </c>
      <c r="N40" s="626">
        <v>2478</v>
      </c>
      <c r="O40" s="624">
        <v>1277</v>
      </c>
      <c r="P40" s="624">
        <v>1201</v>
      </c>
      <c r="Q40" s="625">
        <v>-153</v>
      </c>
      <c r="R40" s="625">
        <v>14</v>
      </c>
      <c r="S40" s="625">
        <v>-167</v>
      </c>
      <c r="T40" s="625">
        <v>-865</v>
      </c>
      <c r="U40" s="625">
        <v>-339</v>
      </c>
      <c r="V40" s="627">
        <v>-526</v>
      </c>
      <c r="W40" s="662"/>
      <c r="Y40" s="664"/>
      <c r="Z40" s="664"/>
      <c r="AA40" s="664"/>
    </row>
    <row r="41" spans="1:27" s="634" customFormat="1" ht="13.5" customHeight="1" x14ac:dyDescent="0.15">
      <c r="A41" s="910" t="s">
        <v>709</v>
      </c>
      <c r="B41" s="712">
        <f>C41+D41</f>
        <v>622</v>
      </c>
      <c r="C41" s="712">
        <f>SUM(C42:C56)</f>
        <v>282</v>
      </c>
      <c r="D41" s="712">
        <f>SUM(D42:D56)</f>
        <v>340</v>
      </c>
      <c r="E41" s="712">
        <f>F41+G41</f>
        <v>1184</v>
      </c>
      <c r="F41" s="712">
        <f>SUM(F42:F56)</f>
        <v>599</v>
      </c>
      <c r="G41" s="712">
        <f>SUM(G42:G56)</f>
        <v>585</v>
      </c>
      <c r="H41" s="713">
        <v>-562</v>
      </c>
      <c r="I41" s="713">
        <v>-317</v>
      </c>
      <c r="J41" s="713">
        <v>-245</v>
      </c>
      <c r="K41" s="712">
        <v>2720</v>
      </c>
      <c r="L41" s="712">
        <v>1475</v>
      </c>
      <c r="M41" s="714">
        <v>1245</v>
      </c>
      <c r="N41" s="715">
        <f>O41+P41</f>
        <v>2613</v>
      </c>
      <c r="O41" s="712">
        <f>SUM(O42:O56)</f>
        <v>1328</v>
      </c>
      <c r="P41" s="712">
        <f>SUM(P42:P56)</f>
        <v>1285</v>
      </c>
      <c r="Q41" s="713">
        <v>107</v>
      </c>
      <c r="R41" s="713">
        <v>147</v>
      </c>
      <c r="S41" s="713">
        <v>-40</v>
      </c>
      <c r="T41" s="713">
        <v>-455</v>
      </c>
      <c r="U41" s="713">
        <v>-170</v>
      </c>
      <c r="V41" s="716">
        <v>-285</v>
      </c>
      <c r="W41" s="633"/>
      <c r="Y41" s="588"/>
      <c r="Z41" s="588"/>
      <c r="AA41" s="588"/>
    </row>
    <row r="42" spans="1:27" s="106" customFormat="1" ht="13.5" customHeight="1" x14ac:dyDescent="0.15">
      <c r="A42" s="506" t="s">
        <v>645</v>
      </c>
      <c r="B42" s="624">
        <f>SUM(C42:D42)</f>
        <v>170</v>
      </c>
      <c r="C42" s="680">
        <v>75</v>
      </c>
      <c r="D42" s="680">
        <v>95</v>
      </c>
      <c r="E42" s="624">
        <f>SUM(F42:G42)</f>
        <v>301</v>
      </c>
      <c r="F42" s="680">
        <v>155</v>
      </c>
      <c r="G42" s="680">
        <v>146</v>
      </c>
      <c r="H42" s="625">
        <v>-131</v>
      </c>
      <c r="I42" s="625">
        <v>-80</v>
      </c>
      <c r="J42" s="625">
        <v>-51</v>
      </c>
      <c r="K42" s="624">
        <v>619</v>
      </c>
      <c r="L42" s="680">
        <v>319</v>
      </c>
      <c r="M42" s="681">
        <v>300</v>
      </c>
      <c r="N42" s="626">
        <f>SUM(O42:P42)</f>
        <v>647</v>
      </c>
      <c r="O42" s="680">
        <f>320+5-2</f>
        <v>323</v>
      </c>
      <c r="P42" s="680">
        <f>323+2-1</f>
        <v>324</v>
      </c>
      <c r="Q42" s="625">
        <v>-28</v>
      </c>
      <c r="R42" s="625">
        <v>-4</v>
      </c>
      <c r="S42" s="625">
        <v>-24</v>
      </c>
      <c r="T42" s="625">
        <v>-159</v>
      </c>
      <c r="U42" s="625">
        <v>-84</v>
      </c>
      <c r="V42" s="627">
        <v>-75</v>
      </c>
      <c r="W42" s="503"/>
      <c r="Y42" s="8"/>
      <c r="Z42" s="8"/>
      <c r="AA42" s="8"/>
    </row>
    <row r="43" spans="1:27" s="106" customFormat="1" ht="13.5" customHeight="1" x14ac:dyDescent="0.15">
      <c r="A43" s="506" t="s">
        <v>215</v>
      </c>
      <c r="B43" s="624">
        <f t="shared" ref="B43:B56" si="6">SUM(C43:D43)</f>
        <v>94</v>
      </c>
      <c r="C43" s="680">
        <v>42</v>
      </c>
      <c r="D43" s="680">
        <v>52</v>
      </c>
      <c r="E43" s="624">
        <f t="shared" ref="E43:E56" si="7">SUM(F43:G43)</f>
        <v>158</v>
      </c>
      <c r="F43" s="680">
        <v>84</v>
      </c>
      <c r="G43" s="680">
        <v>74</v>
      </c>
      <c r="H43" s="625">
        <v>-64</v>
      </c>
      <c r="I43" s="625">
        <v>-42</v>
      </c>
      <c r="J43" s="625">
        <v>-22</v>
      </c>
      <c r="K43" s="624">
        <v>331</v>
      </c>
      <c r="L43" s="680">
        <v>175</v>
      </c>
      <c r="M43" s="681">
        <v>156</v>
      </c>
      <c r="N43" s="626">
        <f t="shared" ref="N43:N56" si="8">SUM(O43:P43)</f>
        <v>382</v>
      </c>
      <c r="O43" s="680">
        <f>177+7-2</f>
        <v>182</v>
      </c>
      <c r="P43" s="680">
        <f>202+0-2</f>
        <v>200</v>
      </c>
      <c r="Q43" s="625">
        <v>-51</v>
      </c>
      <c r="R43" s="625">
        <v>-7</v>
      </c>
      <c r="S43" s="625">
        <v>-44</v>
      </c>
      <c r="T43" s="625">
        <v>-115</v>
      </c>
      <c r="U43" s="625">
        <v>-49</v>
      </c>
      <c r="V43" s="627">
        <v>-66</v>
      </c>
      <c r="W43" s="503"/>
      <c r="Y43" s="8"/>
      <c r="Z43" s="8"/>
      <c r="AA43" s="8"/>
    </row>
    <row r="44" spans="1:27" s="106" customFormat="1" ht="13.5" customHeight="1" x14ac:dyDescent="0.15">
      <c r="A44" s="506" t="s">
        <v>216</v>
      </c>
      <c r="B44" s="624">
        <f t="shared" si="6"/>
        <v>11</v>
      </c>
      <c r="C44" s="680">
        <v>5</v>
      </c>
      <c r="D44" s="680">
        <v>6</v>
      </c>
      <c r="E44" s="624">
        <f t="shared" si="7"/>
        <v>47</v>
      </c>
      <c r="F44" s="680">
        <v>23</v>
      </c>
      <c r="G44" s="680">
        <v>24</v>
      </c>
      <c r="H44" s="625">
        <v>-36</v>
      </c>
      <c r="I44" s="625">
        <v>-18</v>
      </c>
      <c r="J44" s="625">
        <v>-18</v>
      </c>
      <c r="K44" s="624">
        <v>72</v>
      </c>
      <c r="L44" s="680">
        <v>38</v>
      </c>
      <c r="M44" s="681">
        <v>34</v>
      </c>
      <c r="N44" s="626">
        <f t="shared" si="8"/>
        <v>81</v>
      </c>
      <c r="O44" s="680">
        <f>43+2-0</f>
        <v>45</v>
      </c>
      <c r="P44" s="680">
        <f>36</f>
        <v>36</v>
      </c>
      <c r="Q44" s="625">
        <v>-9</v>
      </c>
      <c r="R44" s="625">
        <v>-7</v>
      </c>
      <c r="S44" s="625">
        <v>-2</v>
      </c>
      <c r="T44" s="625">
        <v>-45</v>
      </c>
      <c r="U44" s="625">
        <v>-25</v>
      </c>
      <c r="V44" s="627">
        <v>-20</v>
      </c>
      <c r="W44" s="503"/>
      <c r="Y44" s="8"/>
      <c r="Z44" s="8"/>
      <c r="AA44" s="8"/>
    </row>
    <row r="45" spans="1:27" s="106" customFormat="1" ht="13.5" customHeight="1" x14ac:dyDescent="0.15">
      <c r="A45" s="506" t="s">
        <v>217</v>
      </c>
      <c r="B45" s="624">
        <f t="shared" si="6"/>
        <v>70</v>
      </c>
      <c r="C45" s="680">
        <v>29</v>
      </c>
      <c r="D45" s="680">
        <v>41</v>
      </c>
      <c r="E45" s="624">
        <f t="shared" si="7"/>
        <v>125</v>
      </c>
      <c r="F45" s="680">
        <v>66</v>
      </c>
      <c r="G45" s="680">
        <v>59</v>
      </c>
      <c r="H45" s="625">
        <v>-55</v>
      </c>
      <c r="I45" s="625">
        <v>-37</v>
      </c>
      <c r="J45" s="625">
        <v>-18</v>
      </c>
      <c r="K45" s="624">
        <v>228</v>
      </c>
      <c r="L45" s="680">
        <v>112</v>
      </c>
      <c r="M45" s="681">
        <v>116</v>
      </c>
      <c r="N45" s="626">
        <f t="shared" si="8"/>
        <v>222</v>
      </c>
      <c r="O45" s="680">
        <f>109+3</f>
        <v>112</v>
      </c>
      <c r="P45" s="680">
        <v>110</v>
      </c>
      <c r="Q45" s="625">
        <v>6</v>
      </c>
      <c r="R45" s="625">
        <v>0</v>
      </c>
      <c r="S45" s="625">
        <v>6</v>
      </c>
      <c r="T45" s="625">
        <v>-49</v>
      </c>
      <c r="U45" s="625">
        <v>-37</v>
      </c>
      <c r="V45" s="627">
        <v>-12</v>
      </c>
      <c r="W45" s="503"/>
      <c r="Y45" s="8"/>
      <c r="Z45" s="8"/>
      <c r="AA45" s="8"/>
    </row>
    <row r="46" spans="1:27" s="106" customFormat="1" ht="13.5" customHeight="1" x14ac:dyDescent="0.15">
      <c r="A46" s="506" t="s">
        <v>218</v>
      </c>
      <c r="B46" s="624">
        <f t="shared" si="6"/>
        <v>3</v>
      </c>
      <c r="C46" s="680">
        <v>2</v>
      </c>
      <c r="D46" s="680">
        <v>1</v>
      </c>
      <c r="E46" s="624">
        <f t="shared" si="7"/>
        <v>20</v>
      </c>
      <c r="F46" s="680">
        <v>11</v>
      </c>
      <c r="G46" s="680">
        <v>9</v>
      </c>
      <c r="H46" s="625">
        <v>-17</v>
      </c>
      <c r="I46" s="625">
        <v>-9</v>
      </c>
      <c r="J46" s="625">
        <v>-8</v>
      </c>
      <c r="K46" s="624">
        <v>22</v>
      </c>
      <c r="L46" s="680">
        <v>9</v>
      </c>
      <c r="M46" s="681">
        <v>13</v>
      </c>
      <c r="N46" s="626">
        <f t="shared" si="8"/>
        <v>26</v>
      </c>
      <c r="O46" s="680">
        <v>12</v>
      </c>
      <c r="P46" s="680">
        <v>14</v>
      </c>
      <c r="Q46" s="625">
        <v>-4</v>
      </c>
      <c r="R46" s="625">
        <v>-3</v>
      </c>
      <c r="S46" s="625">
        <v>-1</v>
      </c>
      <c r="T46" s="625">
        <v>-21</v>
      </c>
      <c r="U46" s="625">
        <v>-12</v>
      </c>
      <c r="V46" s="627">
        <v>-9</v>
      </c>
      <c r="W46" s="503"/>
      <c r="Y46" s="8"/>
      <c r="Z46" s="8"/>
      <c r="AA46" s="8"/>
    </row>
    <row r="47" spans="1:27" ht="13.5" customHeight="1" x14ac:dyDescent="0.15">
      <c r="A47" s="506" t="s">
        <v>219</v>
      </c>
      <c r="B47" s="624">
        <f t="shared" si="6"/>
        <v>1</v>
      </c>
      <c r="C47" s="680">
        <v>0</v>
      </c>
      <c r="D47" s="680">
        <v>1</v>
      </c>
      <c r="E47" s="624">
        <f t="shared" si="7"/>
        <v>11</v>
      </c>
      <c r="F47" s="680">
        <v>8</v>
      </c>
      <c r="G47" s="680">
        <v>3</v>
      </c>
      <c r="H47" s="625">
        <v>-10</v>
      </c>
      <c r="I47" s="625">
        <v>-8</v>
      </c>
      <c r="J47" s="625">
        <v>-2</v>
      </c>
      <c r="K47" s="624">
        <v>6</v>
      </c>
      <c r="L47" s="680">
        <v>1</v>
      </c>
      <c r="M47" s="681">
        <v>5</v>
      </c>
      <c r="N47" s="626">
        <f t="shared" si="8"/>
        <v>7</v>
      </c>
      <c r="O47" s="680">
        <v>1</v>
      </c>
      <c r="P47" s="680">
        <v>6</v>
      </c>
      <c r="Q47" s="625">
        <v>-1</v>
      </c>
      <c r="R47" s="625">
        <v>0</v>
      </c>
      <c r="S47" s="625">
        <v>-1</v>
      </c>
      <c r="T47" s="625">
        <v>-11</v>
      </c>
      <c r="U47" s="625">
        <v>-8</v>
      </c>
      <c r="V47" s="627">
        <v>-3</v>
      </c>
      <c r="W47" s="503"/>
    </row>
    <row r="48" spans="1:27" ht="13.5" customHeight="1" x14ac:dyDescent="0.15">
      <c r="A48" s="506" t="s">
        <v>220</v>
      </c>
      <c r="B48" s="624">
        <f t="shared" si="6"/>
        <v>7</v>
      </c>
      <c r="C48" s="680">
        <v>3</v>
      </c>
      <c r="D48" s="680">
        <v>4</v>
      </c>
      <c r="E48" s="624">
        <f t="shared" si="7"/>
        <v>34</v>
      </c>
      <c r="F48" s="680">
        <v>21</v>
      </c>
      <c r="G48" s="680">
        <v>13</v>
      </c>
      <c r="H48" s="625">
        <v>-27</v>
      </c>
      <c r="I48" s="625">
        <v>-18</v>
      </c>
      <c r="J48" s="625">
        <v>-9</v>
      </c>
      <c r="K48" s="624">
        <v>22</v>
      </c>
      <c r="L48" s="680">
        <v>15</v>
      </c>
      <c r="M48" s="681">
        <v>7</v>
      </c>
      <c r="N48" s="626">
        <f t="shared" si="8"/>
        <v>36</v>
      </c>
      <c r="O48" s="680">
        <f>19+1</f>
        <v>20</v>
      </c>
      <c r="P48" s="680">
        <v>16</v>
      </c>
      <c r="Q48" s="625">
        <v>-14</v>
      </c>
      <c r="R48" s="625">
        <v>-5</v>
      </c>
      <c r="S48" s="625">
        <v>-9</v>
      </c>
      <c r="T48" s="625">
        <v>-41</v>
      </c>
      <c r="U48" s="625">
        <v>-23</v>
      </c>
      <c r="V48" s="627">
        <v>-18</v>
      </c>
      <c r="W48" s="503"/>
    </row>
    <row r="49" spans="1:25" ht="13.5" customHeight="1" x14ac:dyDescent="0.15">
      <c r="A49" s="506" t="s">
        <v>221</v>
      </c>
      <c r="B49" s="624">
        <f t="shared" si="6"/>
        <v>76</v>
      </c>
      <c r="C49" s="680">
        <v>42</v>
      </c>
      <c r="D49" s="680">
        <v>34</v>
      </c>
      <c r="E49" s="624">
        <f t="shared" si="7"/>
        <v>112</v>
      </c>
      <c r="F49" s="680">
        <v>53</v>
      </c>
      <c r="G49" s="680">
        <v>59</v>
      </c>
      <c r="H49" s="625">
        <v>-36</v>
      </c>
      <c r="I49" s="625">
        <v>-11</v>
      </c>
      <c r="J49" s="625">
        <v>-25</v>
      </c>
      <c r="K49" s="624">
        <v>377</v>
      </c>
      <c r="L49" s="680">
        <v>226</v>
      </c>
      <c r="M49" s="681">
        <v>151</v>
      </c>
      <c r="N49" s="626">
        <f t="shared" si="8"/>
        <v>356</v>
      </c>
      <c r="O49" s="680">
        <f>199+2-2</f>
        <v>199</v>
      </c>
      <c r="P49" s="680">
        <f>153+5-1</f>
        <v>157</v>
      </c>
      <c r="Q49" s="625">
        <v>21</v>
      </c>
      <c r="R49" s="625">
        <v>27</v>
      </c>
      <c r="S49" s="625">
        <v>-6</v>
      </c>
      <c r="T49" s="625">
        <v>-15</v>
      </c>
      <c r="U49" s="625">
        <v>16</v>
      </c>
      <c r="V49" s="627">
        <v>-31</v>
      </c>
      <c r="W49" s="503"/>
    </row>
    <row r="50" spans="1:25" ht="13.5" customHeight="1" x14ac:dyDescent="0.15">
      <c r="A50" s="506" t="s">
        <v>649</v>
      </c>
      <c r="B50" s="624">
        <f t="shared" si="6"/>
        <v>137</v>
      </c>
      <c r="C50" s="680">
        <v>58</v>
      </c>
      <c r="D50" s="680">
        <v>79</v>
      </c>
      <c r="E50" s="624">
        <f t="shared" si="7"/>
        <v>114</v>
      </c>
      <c r="F50" s="680">
        <v>58</v>
      </c>
      <c r="G50" s="680">
        <v>56</v>
      </c>
      <c r="H50" s="625">
        <v>23</v>
      </c>
      <c r="I50" s="625">
        <v>0</v>
      </c>
      <c r="J50" s="625">
        <v>23</v>
      </c>
      <c r="K50" s="624">
        <v>726</v>
      </c>
      <c r="L50" s="680">
        <v>422</v>
      </c>
      <c r="M50" s="681">
        <v>304</v>
      </c>
      <c r="N50" s="626">
        <f t="shared" si="8"/>
        <v>484</v>
      </c>
      <c r="O50" s="680">
        <f>253+2</f>
        <v>255</v>
      </c>
      <c r="P50" s="680">
        <f>231-2</f>
        <v>229</v>
      </c>
      <c r="Q50" s="625">
        <v>242</v>
      </c>
      <c r="R50" s="625">
        <v>167</v>
      </c>
      <c r="S50" s="625">
        <v>75</v>
      </c>
      <c r="T50" s="625">
        <v>265</v>
      </c>
      <c r="U50" s="625">
        <v>167</v>
      </c>
      <c r="V50" s="627">
        <v>98</v>
      </c>
      <c r="W50" s="503"/>
    </row>
    <row r="51" spans="1:25" ht="13.5" customHeight="1" x14ac:dyDescent="0.15">
      <c r="A51" s="506" t="s">
        <v>222</v>
      </c>
      <c r="B51" s="624">
        <f t="shared" si="6"/>
        <v>9</v>
      </c>
      <c r="C51" s="680">
        <v>4</v>
      </c>
      <c r="D51" s="680">
        <v>5</v>
      </c>
      <c r="E51" s="624">
        <f t="shared" si="7"/>
        <v>39</v>
      </c>
      <c r="F51" s="680">
        <v>19</v>
      </c>
      <c r="G51" s="680">
        <v>20</v>
      </c>
      <c r="H51" s="625">
        <v>-30</v>
      </c>
      <c r="I51" s="625">
        <v>-15</v>
      </c>
      <c r="J51" s="625">
        <v>-15</v>
      </c>
      <c r="K51" s="624">
        <v>44</v>
      </c>
      <c r="L51" s="680">
        <v>21</v>
      </c>
      <c r="M51" s="681">
        <v>23</v>
      </c>
      <c r="N51" s="626">
        <f t="shared" si="8"/>
        <v>49</v>
      </c>
      <c r="O51" s="680">
        <v>20</v>
      </c>
      <c r="P51" s="680">
        <v>29</v>
      </c>
      <c r="Q51" s="625">
        <v>-5</v>
      </c>
      <c r="R51" s="625">
        <v>1</v>
      </c>
      <c r="S51" s="625">
        <v>-6</v>
      </c>
      <c r="T51" s="625">
        <v>-35</v>
      </c>
      <c r="U51" s="625">
        <v>-14</v>
      </c>
      <c r="V51" s="627">
        <v>-21</v>
      </c>
      <c r="W51" s="503"/>
    </row>
    <row r="52" spans="1:25" ht="13.5" customHeight="1" x14ac:dyDescent="0.15">
      <c r="A52" s="506" t="s">
        <v>223</v>
      </c>
      <c r="B52" s="624">
        <f t="shared" si="6"/>
        <v>9</v>
      </c>
      <c r="C52" s="680">
        <v>4</v>
      </c>
      <c r="D52" s="680">
        <v>5</v>
      </c>
      <c r="E52" s="624">
        <f t="shared" si="7"/>
        <v>75</v>
      </c>
      <c r="F52" s="680">
        <v>40</v>
      </c>
      <c r="G52" s="680">
        <v>35</v>
      </c>
      <c r="H52" s="625">
        <v>-66</v>
      </c>
      <c r="I52" s="625">
        <v>-36</v>
      </c>
      <c r="J52" s="625">
        <v>-30</v>
      </c>
      <c r="K52" s="624">
        <v>80</v>
      </c>
      <c r="L52" s="680">
        <v>39</v>
      </c>
      <c r="M52" s="681">
        <v>41</v>
      </c>
      <c r="N52" s="626">
        <f t="shared" si="8"/>
        <v>115</v>
      </c>
      <c r="O52" s="680">
        <f>53+1</f>
        <v>54</v>
      </c>
      <c r="P52" s="680">
        <f>63-2</f>
        <v>61</v>
      </c>
      <c r="Q52" s="625">
        <v>-35</v>
      </c>
      <c r="R52" s="625">
        <v>-15</v>
      </c>
      <c r="S52" s="625">
        <v>-20</v>
      </c>
      <c r="T52" s="625">
        <v>-101</v>
      </c>
      <c r="U52" s="625">
        <v>-51</v>
      </c>
      <c r="V52" s="627">
        <v>-50</v>
      </c>
      <c r="W52" s="503"/>
    </row>
    <row r="53" spans="1:25" ht="13.5" customHeight="1" x14ac:dyDescent="0.15">
      <c r="A53" s="506" t="s">
        <v>379</v>
      </c>
      <c r="B53" s="624">
        <f t="shared" si="6"/>
        <v>16</v>
      </c>
      <c r="C53" s="680">
        <v>8</v>
      </c>
      <c r="D53" s="680">
        <v>8</v>
      </c>
      <c r="E53" s="624">
        <f t="shared" si="7"/>
        <v>45</v>
      </c>
      <c r="F53" s="680">
        <v>18</v>
      </c>
      <c r="G53" s="680">
        <v>27</v>
      </c>
      <c r="H53" s="625">
        <v>-29</v>
      </c>
      <c r="I53" s="625">
        <v>-10</v>
      </c>
      <c r="J53" s="625">
        <v>-19</v>
      </c>
      <c r="K53" s="624">
        <v>69</v>
      </c>
      <c r="L53" s="680">
        <v>42</v>
      </c>
      <c r="M53" s="681">
        <v>27</v>
      </c>
      <c r="N53" s="626">
        <f t="shared" si="8"/>
        <v>63</v>
      </c>
      <c r="O53" s="680">
        <f>36-2</f>
        <v>34</v>
      </c>
      <c r="P53" s="680">
        <f>30-1</f>
        <v>29</v>
      </c>
      <c r="Q53" s="625">
        <v>6</v>
      </c>
      <c r="R53" s="625">
        <v>8</v>
      </c>
      <c r="S53" s="625">
        <v>-2</v>
      </c>
      <c r="T53" s="625">
        <v>-23</v>
      </c>
      <c r="U53" s="625">
        <v>-2</v>
      </c>
      <c r="V53" s="627">
        <v>-21</v>
      </c>
      <c r="W53" s="503"/>
    </row>
    <row r="54" spans="1:25" ht="13.5" customHeight="1" x14ac:dyDescent="0.15">
      <c r="A54" s="506" t="s">
        <v>380</v>
      </c>
      <c r="B54" s="624">
        <f t="shared" si="6"/>
        <v>4</v>
      </c>
      <c r="C54" s="680">
        <v>1</v>
      </c>
      <c r="D54" s="680">
        <v>3</v>
      </c>
      <c r="E54" s="624">
        <f t="shared" si="7"/>
        <v>28</v>
      </c>
      <c r="F54" s="680">
        <v>12</v>
      </c>
      <c r="G54" s="680">
        <v>16</v>
      </c>
      <c r="H54" s="625">
        <v>-24</v>
      </c>
      <c r="I54" s="625">
        <v>-11</v>
      </c>
      <c r="J54" s="625">
        <v>-13</v>
      </c>
      <c r="K54" s="624">
        <v>18</v>
      </c>
      <c r="L54" s="680">
        <v>8</v>
      </c>
      <c r="M54" s="681">
        <v>10</v>
      </c>
      <c r="N54" s="626">
        <f t="shared" si="8"/>
        <v>36</v>
      </c>
      <c r="O54" s="680">
        <v>13</v>
      </c>
      <c r="P54" s="680">
        <v>23</v>
      </c>
      <c r="Q54" s="625">
        <v>-18</v>
      </c>
      <c r="R54" s="625">
        <v>-5</v>
      </c>
      <c r="S54" s="625">
        <v>-13</v>
      </c>
      <c r="T54" s="625">
        <v>-42</v>
      </c>
      <c r="U54" s="625">
        <v>-16</v>
      </c>
      <c r="V54" s="627">
        <v>-26</v>
      </c>
      <c r="W54" s="503"/>
    </row>
    <row r="55" spans="1:25" ht="13.5" customHeight="1" x14ac:dyDescent="0.15">
      <c r="A55" s="506" t="s">
        <v>381</v>
      </c>
      <c r="B55" s="624">
        <f t="shared" si="6"/>
        <v>7</v>
      </c>
      <c r="C55" s="680">
        <v>5</v>
      </c>
      <c r="D55" s="680">
        <v>2</v>
      </c>
      <c r="E55" s="624">
        <f t="shared" si="7"/>
        <v>31</v>
      </c>
      <c r="F55" s="680">
        <v>14</v>
      </c>
      <c r="G55" s="680">
        <v>17</v>
      </c>
      <c r="H55" s="625">
        <v>-24</v>
      </c>
      <c r="I55" s="625">
        <v>-9</v>
      </c>
      <c r="J55" s="625">
        <v>-15</v>
      </c>
      <c r="K55" s="624">
        <v>17</v>
      </c>
      <c r="L55" s="680">
        <v>6</v>
      </c>
      <c r="M55" s="681">
        <v>11</v>
      </c>
      <c r="N55" s="626">
        <f t="shared" si="8"/>
        <v>45</v>
      </c>
      <c r="O55" s="680">
        <v>23</v>
      </c>
      <c r="P55" s="680">
        <f>23-1</f>
        <v>22</v>
      </c>
      <c r="Q55" s="625">
        <v>-28</v>
      </c>
      <c r="R55" s="625">
        <v>-17</v>
      </c>
      <c r="S55" s="625">
        <v>-11</v>
      </c>
      <c r="T55" s="625">
        <v>-52</v>
      </c>
      <c r="U55" s="625">
        <v>-26</v>
      </c>
      <c r="V55" s="627">
        <v>-26</v>
      </c>
      <c r="W55" s="503"/>
    </row>
    <row r="56" spans="1:25" ht="13.5" customHeight="1" x14ac:dyDescent="0.15">
      <c r="A56" s="507" t="s">
        <v>382</v>
      </c>
      <c r="B56" s="682">
        <f t="shared" si="6"/>
        <v>8</v>
      </c>
      <c r="C56" s="683">
        <v>4</v>
      </c>
      <c r="D56" s="683">
        <v>4</v>
      </c>
      <c r="E56" s="682">
        <f t="shared" si="7"/>
        <v>44</v>
      </c>
      <c r="F56" s="683">
        <v>17</v>
      </c>
      <c r="G56" s="683">
        <v>27</v>
      </c>
      <c r="H56" s="684">
        <v>-36</v>
      </c>
      <c r="I56" s="684">
        <v>-13</v>
      </c>
      <c r="J56" s="684">
        <v>-23</v>
      </c>
      <c r="K56" s="682">
        <v>89</v>
      </c>
      <c r="L56" s="683">
        <v>42</v>
      </c>
      <c r="M56" s="689">
        <v>47</v>
      </c>
      <c r="N56" s="690">
        <f t="shared" si="8"/>
        <v>64</v>
      </c>
      <c r="O56" s="683">
        <f>32+3</f>
        <v>35</v>
      </c>
      <c r="P56" s="683">
        <f>28+1</f>
        <v>29</v>
      </c>
      <c r="Q56" s="684">
        <v>25</v>
      </c>
      <c r="R56" s="684">
        <v>7</v>
      </c>
      <c r="S56" s="684">
        <v>18</v>
      </c>
      <c r="T56" s="684">
        <v>-11</v>
      </c>
      <c r="U56" s="684">
        <v>-6</v>
      </c>
      <c r="V56" s="685">
        <v>-5</v>
      </c>
      <c r="W56" s="503"/>
    </row>
    <row r="57" spans="1:25" ht="13.5" x14ac:dyDescent="0.15">
      <c r="A57" s="6" t="s">
        <v>452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503"/>
    </row>
    <row r="58" spans="1:25" s="6" customFormat="1" ht="12.75" customHeight="1" x14ac:dyDescent="0.15">
      <c r="B58" s="102"/>
      <c r="F58" s="160"/>
      <c r="G58" s="160"/>
      <c r="J58" s="102"/>
      <c r="L58" s="160"/>
      <c r="M58" s="160"/>
      <c r="N58" s="171"/>
      <c r="O58" s="9"/>
      <c r="P58" s="171"/>
      <c r="R58" s="160"/>
      <c r="S58" s="160"/>
      <c r="V58" s="163"/>
      <c r="X58" s="105"/>
    </row>
    <row r="59" spans="1:25" s="6" customFormat="1" ht="12.75" customHeight="1" x14ac:dyDescent="0.15">
      <c r="B59" s="102"/>
      <c r="F59" s="160"/>
      <c r="G59" s="160"/>
      <c r="J59" s="102"/>
      <c r="L59" s="160"/>
      <c r="M59" s="160"/>
      <c r="N59" s="171"/>
      <c r="O59" s="9"/>
      <c r="P59" s="171"/>
      <c r="R59" s="160"/>
      <c r="S59" s="160"/>
      <c r="V59" s="163"/>
      <c r="X59" s="105"/>
    </row>
    <row r="64" spans="1:25" x14ac:dyDescent="0.15">
      <c r="Y64" s="503"/>
    </row>
  </sheetData>
  <mergeCells count="27">
    <mergeCell ref="A34:A36"/>
    <mergeCell ref="B34:J34"/>
    <mergeCell ref="K34:S34"/>
    <mergeCell ref="T34:V35"/>
    <mergeCell ref="B35:D35"/>
    <mergeCell ref="E35:G35"/>
    <mergeCell ref="H35:J35"/>
    <mergeCell ref="K35:M35"/>
    <mergeCell ref="N35:P35"/>
    <mergeCell ref="Q35:S35"/>
    <mergeCell ref="A4:A6"/>
    <mergeCell ref="B4:D5"/>
    <mergeCell ref="E4:G5"/>
    <mergeCell ref="H4:M4"/>
    <mergeCell ref="N4:S4"/>
    <mergeCell ref="H5:I5"/>
    <mergeCell ref="J5:K5"/>
    <mergeCell ref="L5:M5"/>
    <mergeCell ref="N5:O5"/>
    <mergeCell ref="P5:Q5"/>
    <mergeCell ref="R5:S5"/>
    <mergeCell ref="G1:M1"/>
    <mergeCell ref="N1:P1"/>
    <mergeCell ref="S3:V3"/>
    <mergeCell ref="T4:T6"/>
    <mergeCell ref="U4:U6"/>
    <mergeCell ref="V4:V6"/>
  </mergeCells>
  <phoneticPr fontId="2"/>
  <pageMargins left="0.78740157480314965" right="0.78740157480314965" top="0.78740157480314965" bottom="0.98425196850393704" header="0.31496062992125984" footer="0.31496062992125984"/>
  <pageSetup paperSize="9" scale="99" fitToHeight="0" orientation="portrait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860"/>
  <sheetViews>
    <sheetView view="pageBreakPreview" zoomScaleNormal="100" zoomScaleSheetLayoutView="100" workbookViewId="0"/>
  </sheetViews>
  <sheetFormatPr defaultColWidth="8" defaultRowHeight="12" x14ac:dyDescent="0.15"/>
  <cols>
    <col min="1" max="1" width="3.5" style="55" customWidth="1"/>
    <col min="2" max="2" width="10.625" style="55" customWidth="1"/>
    <col min="3" max="7" width="8.625" style="55" customWidth="1"/>
    <col min="8" max="8" width="4" style="55" customWidth="1"/>
    <col min="9" max="9" width="3.5" style="55" customWidth="1"/>
    <col min="10" max="10" width="10.625" style="55" customWidth="1"/>
    <col min="11" max="15" width="8.625" style="55" customWidth="1"/>
    <col min="16" max="16" width="5.875" style="55" customWidth="1"/>
    <col min="17" max="17" width="10.625" style="55" customWidth="1"/>
    <col min="18" max="18" width="8.625" style="55" customWidth="1"/>
    <col min="19" max="19" width="9" style="55" customWidth="1"/>
    <col min="20" max="22" width="8.625" style="55" customWidth="1"/>
    <col min="23" max="23" width="4" style="55" customWidth="1"/>
    <col min="24" max="24" width="4.5" style="55" customWidth="1"/>
    <col min="25" max="25" width="10.625" style="55" customWidth="1"/>
    <col min="26" max="26" width="8.625" style="55" customWidth="1"/>
    <col min="27" max="27" width="8.625" style="115" customWidth="1"/>
    <col min="28" max="30" width="8.625" style="55" customWidth="1"/>
    <col min="31" max="31" width="8" style="55" customWidth="1"/>
    <col min="32" max="16384" width="8" style="55"/>
  </cols>
  <sheetData>
    <row r="1" spans="1:31" s="696" customFormat="1" ht="21" customHeight="1" x14ac:dyDescent="0.15">
      <c r="G1" s="1035" t="s">
        <v>604</v>
      </c>
      <c r="H1" s="1035"/>
      <c r="I1" s="1035"/>
      <c r="J1" s="1035"/>
      <c r="K1" s="1035"/>
      <c r="L1" s="1035"/>
      <c r="M1" s="1035"/>
      <c r="N1" s="1035"/>
      <c r="O1" s="1035"/>
      <c r="P1" s="1107" t="s">
        <v>748</v>
      </c>
      <c r="Q1" s="1107"/>
      <c r="R1" s="1107"/>
      <c r="S1" s="1107"/>
      <c r="T1" s="1107"/>
      <c r="U1" s="1107"/>
      <c r="V1" s="699"/>
    </row>
    <row r="2" spans="1:31" s="891" customFormat="1" ht="21" customHeight="1" x14ac:dyDescent="0.15">
      <c r="A2" s="1106" t="s">
        <v>421</v>
      </c>
      <c r="B2" s="1106"/>
      <c r="AA2" s="892"/>
      <c r="AD2" s="881" t="s">
        <v>161</v>
      </c>
    </row>
    <row r="3" spans="1:31" ht="18" customHeight="1" x14ac:dyDescent="0.15">
      <c r="A3" s="1109" t="s">
        <v>224</v>
      </c>
      <c r="B3" s="1110"/>
      <c r="C3" s="1108" t="s">
        <v>672</v>
      </c>
      <c r="D3" s="1108"/>
      <c r="E3" s="1104" t="s">
        <v>225</v>
      </c>
      <c r="F3" s="1104" t="s">
        <v>226</v>
      </c>
      <c r="G3" s="1099" t="s">
        <v>227</v>
      </c>
      <c r="H3" s="123"/>
      <c r="I3" s="1109" t="s">
        <v>224</v>
      </c>
      <c r="J3" s="1110"/>
      <c r="K3" s="1118" t="s">
        <v>672</v>
      </c>
      <c r="L3" s="1110"/>
      <c r="M3" s="1104" t="s">
        <v>225</v>
      </c>
      <c r="N3" s="1104" t="s">
        <v>226</v>
      </c>
      <c r="O3" s="1099" t="s">
        <v>227</v>
      </c>
      <c r="P3" s="1109" t="s">
        <v>224</v>
      </c>
      <c r="Q3" s="1110"/>
      <c r="R3" s="1108" t="s">
        <v>672</v>
      </c>
      <c r="S3" s="1108"/>
      <c r="T3" s="1104" t="s">
        <v>225</v>
      </c>
      <c r="U3" s="1104" t="s">
        <v>226</v>
      </c>
      <c r="V3" s="1099" t="s">
        <v>227</v>
      </c>
      <c r="W3" s="123"/>
      <c r="X3" s="1109" t="s">
        <v>224</v>
      </c>
      <c r="Y3" s="1110"/>
      <c r="Z3" s="1108" t="s">
        <v>672</v>
      </c>
      <c r="AA3" s="1108"/>
      <c r="AB3" s="1104" t="s">
        <v>225</v>
      </c>
      <c r="AC3" s="1104" t="s">
        <v>226</v>
      </c>
      <c r="AD3" s="1099" t="s">
        <v>227</v>
      </c>
    </row>
    <row r="4" spans="1:31" ht="43.5" customHeight="1" x14ac:dyDescent="0.15">
      <c r="A4" s="1109"/>
      <c r="B4" s="1110"/>
      <c r="C4" s="772" t="s">
        <v>745</v>
      </c>
      <c r="D4" s="772" t="s">
        <v>746</v>
      </c>
      <c r="E4" s="1104"/>
      <c r="F4" s="1104"/>
      <c r="G4" s="1099"/>
      <c r="H4" s="123"/>
      <c r="I4" s="1109"/>
      <c r="J4" s="1110"/>
      <c r="K4" s="772" t="s">
        <v>745</v>
      </c>
      <c r="L4" s="772" t="s">
        <v>746</v>
      </c>
      <c r="M4" s="1104"/>
      <c r="N4" s="1104"/>
      <c r="O4" s="1099"/>
      <c r="P4" s="1109"/>
      <c r="Q4" s="1110"/>
      <c r="R4" s="772" t="s">
        <v>745</v>
      </c>
      <c r="S4" s="772" t="s">
        <v>746</v>
      </c>
      <c r="T4" s="1104"/>
      <c r="U4" s="1104"/>
      <c r="V4" s="1099"/>
      <c r="W4" s="123"/>
      <c r="X4" s="1109"/>
      <c r="Y4" s="1110"/>
      <c r="Z4" s="772" t="s">
        <v>745</v>
      </c>
      <c r="AA4" s="772" t="s">
        <v>746</v>
      </c>
      <c r="AB4" s="1104"/>
      <c r="AC4" s="1104"/>
      <c r="AD4" s="1099"/>
    </row>
    <row r="5" spans="1:31" s="71" customFormat="1" ht="18.75" customHeight="1" x14ac:dyDescent="0.15">
      <c r="A5" s="1113" t="s">
        <v>579</v>
      </c>
      <c r="B5" s="1114"/>
      <c r="C5" s="260">
        <v>22783</v>
      </c>
      <c r="D5" s="260">
        <v>23543</v>
      </c>
      <c r="E5" s="773">
        <v>-760</v>
      </c>
      <c r="F5" s="774">
        <v>-3.2281357516034488</v>
      </c>
      <c r="G5" s="775">
        <v>21.499292786421499</v>
      </c>
      <c r="H5" s="511"/>
      <c r="I5" s="1101" t="s">
        <v>233</v>
      </c>
      <c r="J5" s="1101"/>
      <c r="K5" s="776">
        <v>13590</v>
      </c>
      <c r="L5" s="776">
        <v>13896</v>
      </c>
      <c r="M5" s="777">
        <v>-306</v>
      </c>
      <c r="N5" s="774">
        <v>-2.2020725388601035</v>
      </c>
      <c r="O5" s="778">
        <v>8.6562942008486559</v>
      </c>
      <c r="P5" s="1101" t="s">
        <v>243</v>
      </c>
      <c r="Q5" s="1113"/>
      <c r="R5" s="260">
        <v>9467</v>
      </c>
      <c r="S5" s="260">
        <v>9660</v>
      </c>
      <c r="T5" s="777">
        <v>-193</v>
      </c>
      <c r="U5" s="774">
        <v>-1.9979296066252588</v>
      </c>
      <c r="V5" s="775">
        <v>5.4596888260254595</v>
      </c>
      <c r="W5" s="511"/>
      <c r="X5" s="1100" t="s">
        <v>249</v>
      </c>
      <c r="Y5" s="1105"/>
      <c r="Z5" s="779">
        <v>2795</v>
      </c>
      <c r="AA5" s="779">
        <v>3132</v>
      </c>
      <c r="AB5" s="780">
        <v>-337</v>
      </c>
      <c r="AC5" s="774">
        <v>-10.759897828863346</v>
      </c>
      <c r="AD5" s="775">
        <v>9.5332390381895333</v>
      </c>
    </row>
    <row r="6" spans="1:31" ht="18.600000000000001" customHeight="1" x14ac:dyDescent="0.15">
      <c r="A6" s="122">
        <v>1</v>
      </c>
      <c r="B6" s="781" t="s">
        <v>228</v>
      </c>
      <c r="C6" s="112">
        <v>504</v>
      </c>
      <c r="D6" s="112">
        <v>523</v>
      </c>
      <c r="E6" s="782">
        <v>-19</v>
      </c>
      <c r="F6" s="783">
        <v>-3.6328871892925432</v>
      </c>
      <c r="G6" s="784">
        <v>0.5374823196605375</v>
      </c>
      <c r="H6" s="124"/>
      <c r="I6" s="122">
        <v>1</v>
      </c>
      <c r="J6" s="785" t="s">
        <v>74</v>
      </c>
      <c r="K6" s="112">
        <v>1848</v>
      </c>
      <c r="L6" s="112">
        <v>1800</v>
      </c>
      <c r="M6" s="619">
        <v>48</v>
      </c>
      <c r="N6" s="783">
        <v>2.666666666666667</v>
      </c>
      <c r="O6" s="124">
        <v>-1.3578500707213579</v>
      </c>
      <c r="P6" s="122">
        <v>1</v>
      </c>
      <c r="Q6" s="785" t="s">
        <v>107</v>
      </c>
      <c r="R6" s="112">
        <v>2340</v>
      </c>
      <c r="S6" s="112">
        <v>2351</v>
      </c>
      <c r="T6" s="619">
        <v>-11</v>
      </c>
      <c r="U6" s="783">
        <v>-0.46788600595491275</v>
      </c>
      <c r="V6" s="784">
        <v>0.31117397454031115</v>
      </c>
      <c r="W6" s="124"/>
      <c r="X6" s="55">
        <v>1</v>
      </c>
      <c r="Y6" s="125" t="s">
        <v>264</v>
      </c>
      <c r="Z6" s="620">
        <v>2246</v>
      </c>
      <c r="AA6" s="620">
        <v>2490</v>
      </c>
      <c r="AB6" s="621">
        <v>-244</v>
      </c>
      <c r="AC6" s="783">
        <v>-9.7991967871485937</v>
      </c>
      <c r="AD6" s="784">
        <v>6.9024045261669027</v>
      </c>
    </row>
    <row r="7" spans="1:31" ht="18.600000000000001" customHeight="1" x14ac:dyDescent="0.15">
      <c r="A7" s="122">
        <v>2</v>
      </c>
      <c r="B7" s="781" t="s">
        <v>229</v>
      </c>
      <c r="C7" s="112">
        <v>1118</v>
      </c>
      <c r="D7" s="112">
        <v>1023</v>
      </c>
      <c r="E7" s="782">
        <v>95</v>
      </c>
      <c r="F7" s="783">
        <v>9.2864125122189645</v>
      </c>
      <c r="G7" s="784">
        <v>-2.6874115983026874</v>
      </c>
      <c r="H7" s="124"/>
      <c r="I7" s="122">
        <v>2</v>
      </c>
      <c r="J7" s="785" t="s">
        <v>78</v>
      </c>
      <c r="K7" s="112">
        <v>673</v>
      </c>
      <c r="L7" s="112">
        <v>726</v>
      </c>
      <c r="M7" s="619">
        <v>-53</v>
      </c>
      <c r="N7" s="783">
        <v>-7.3002754820936637</v>
      </c>
      <c r="O7" s="124">
        <v>1.4992927864214993</v>
      </c>
      <c r="P7" s="122">
        <v>2</v>
      </c>
      <c r="Q7" s="785" t="s">
        <v>728</v>
      </c>
      <c r="R7" s="112">
        <v>2906</v>
      </c>
      <c r="S7" s="112">
        <v>2789</v>
      </c>
      <c r="T7" s="619">
        <v>117</v>
      </c>
      <c r="U7" s="783">
        <v>4.1950519899605592</v>
      </c>
      <c r="V7" s="784">
        <v>-3.3097595473833099</v>
      </c>
      <c r="W7" s="124"/>
      <c r="X7" s="55">
        <v>2</v>
      </c>
      <c r="Y7" s="125" t="s">
        <v>265</v>
      </c>
      <c r="Z7" s="620">
        <v>280</v>
      </c>
      <c r="AA7" s="620">
        <v>313</v>
      </c>
      <c r="AB7" s="621">
        <v>-33</v>
      </c>
      <c r="AC7" s="783">
        <v>-10.543130990415335</v>
      </c>
      <c r="AD7" s="784">
        <v>0.93352192362093356</v>
      </c>
    </row>
    <row r="8" spans="1:31" ht="18.600000000000001" customHeight="1" x14ac:dyDescent="0.15">
      <c r="A8" s="122">
        <v>3</v>
      </c>
      <c r="B8" s="785" t="s">
        <v>42</v>
      </c>
      <c r="C8" s="112">
        <v>649</v>
      </c>
      <c r="D8" s="112">
        <v>736</v>
      </c>
      <c r="E8" s="782">
        <v>-87</v>
      </c>
      <c r="F8" s="783">
        <v>-11.820652173913043</v>
      </c>
      <c r="G8" s="784">
        <v>2.4611032531824608</v>
      </c>
      <c r="H8" s="124"/>
      <c r="I8" s="122">
        <v>3</v>
      </c>
      <c r="J8" s="785" t="s">
        <v>82</v>
      </c>
      <c r="K8" s="112">
        <v>60</v>
      </c>
      <c r="L8" s="112">
        <v>65</v>
      </c>
      <c r="M8" s="619">
        <v>-5</v>
      </c>
      <c r="N8" s="783">
        <v>-7.6923076923076925</v>
      </c>
      <c r="O8" s="124">
        <v>0.14144271570014144</v>
      </c>
      <c r="P8" s="122">
        <v>3</v>
      </c>
      <c r="Q8" s="785" t="s">
        <v>114</v>
      </c>
      <c r="R8" s="112">
        <v>619</v>
      </c>
      <c r="S8" s="112">
        <v>657</v>
      </c>
      <c r="T8" s="619">
        <v>-38</v>
      </c>
      <c r="U8" s="783">
        <v>-5.7838660578386598</v>
      </c>
      <c r="V8" s="784">
        <v>1.074964639321075</v>
      </c>
      <c r="W8" s="124"/>
      <c r="X8" s="55">
        <v>3</v>
      </c>
      <c r="Y8" s="125" t="s">
        <v>266</v>
      </c>
      <c r="Z8" s="620">
        <v>216</v>
      </c>
      <c r="AA8" s="620">
        <v>268</v>
      </c>
      <c r="AB8" s="621">
        <v>-52</v>
      </c>
      <c r="AC8" s="783">
        <v>-19.402985074626866</v>
      </c>
      <c r="AD8" s="784">
        <v>1.4710042432814712</v>
      </c>
    </row>
    <row r="9" spans="1:31" ht="18.600000000000001" customHeight="1" x14ac:dyDescent="0.15">
      <c r="A9" s="122">
        <v>4</v>
      </c>
      <c r="B9" s="785" t="s">
        <v>46</v>
      </c>
      <c r="C9" s="112">
        <v>404</v>
      </c>
      <c r="D9" s="112">
        <v>470</v>
      </c>
      <c r="E9" s="782">
        <v>-66</v>
      </c>
      <c r="F9" s="783">
        <v>-14.042553191489363</v>
      </c>
      <c r="G9" s="784">
        <v>1.8670438472418671</v>
      </c>
      <c r="H9" s="124"/>
      <c r="I9" s="122">
        <v>4</v>
      </c>
      <c r="J9" s="785" t="s">
        <v>86</v>
      </c>
      <c r="K9" s="112">
        <v>437</v>
      </c>
      <c r="L9" s="112">
        <v>494</v>
      </c>
      <c r="M9" s="619">
        <v>-57</v>
      </c>
      <c r="N9" s="783">
        <v>-11.538461538461538</v>
      </c>
      <c r="O9" s="124">
        <v>1.6124469589816126</v>
      </c>
      <c r="P9" s="122">
        <v>4</v>
      </c>
      <c r="Q9" s="785" t="s">
        <v>118</v>
      </c>
      <c r="R9" s="112">
        <v>803</v>
      </c>
      <c r="S9" s="112">
        <v>844</v>
      </c>
      <c r="T9" s="619">
        <v>-41</v>
      </c>
      <c r="U9" s="783">
        <v>-4.8578199052132707</v>
      </c>
      <c r="V9" s="784">
        <v>1.1598302687411597</v>
      </c>
      <c r="W9" s="124"/>
      <c r="X9" s="55">
        <v>4</v>
      </c>
      <c r="Y9" s="125" t="s">
        <v>267</v>
      </c>
      <c r="Z9" s="620">
        <v>53</v>
      </c>
      <c r="AA9" s="620">
        <v>61</v>
      </c>
      <c r="AB9" s="621">
        <v>-8</v>
      </c>
      <c r="AC9" s="783">
        <v>-13.114754098360656</v>
      </c>
      <c r="AD9" s="784">
        <v>0.2263083451202263</v>
      </c>
    </row>
    <row r="10" spans="1:31" ht="18.600000000000001" customHeight="1" x14ac:dyDescent="0.15">
      <c r="A10" s="122">
        <v>5</v>
      </c>
      <c r="B10" s="785" t="s">
        <v>50</v>
      </c>
      <c r="C10" s="112">
        <v>403</v>
      </c>
      <c r="D10" s="112">
        <v>392</v>
      </c>
      <c r="E10" s="782">
        <v>11</v>
      </c>
      <c r="F10" s="783">
        <v>2.806122448979592</v>
      </c>
      <c r="G10" s="784">
        <v>-0.31117397454031115</v>
      </c>
      <c r="H10" s="124"/>
      <c r="I10" s="122">
        <v>5</v>
      </c>
      <c r="J10" s="785" t="s">
        <v>90</v>
      </c>
      <c r="K10" s="112">
        <v>1458</v>
      </c>
      <c r="L10" s="112">
        <v>1589</v>
      </c>
      <c r="M10" s="619">
        <v>-131</v>
      </c>
      <c r="N10" s="783">
        <v>-8.2441787287602271</v>
      </c>
      <c r="O10" s="124">
        <v>3.7057991513437054</v>
      </c>
      <c r="P10" s="122">
        <v>5</v>
      </c>
      <c r="Q10" s="785" t="s">
        <v>122</v>
      </c>
      <c r="R10" s="112">
        <v>239</v>
      </c>
      <c r="S10" s="112">
        <v>272</v>
      </c>
      <c r="T10" s="619">
        <v>-33</v>
      </c>
      <c r="U10" s="783">
        <v>-12.132352941176471</v>
      </c>
      <c r="V10" s="784">
        <v>0.93352192362093356</v>
      </c>
      <c r="W10" s="124"/>
      <c r="X10" s="1100" t="s">
        <v>295</v>
      </c>
      <c r="Y10" s="1101"/>
      <c r="Z10" s="779">
        <v>1254</v>
      </c>
      <c r="AA10" s="779">
        <v>1490</v>
      </c>
      <c r="AB10" s="780">
        <v>-236</v>
      </c>
      <c r="AC10" s="774">
        <v>-15.838926174496645</v>
      </c>
      <c r="AD10" s="775">
        <v>6.6760961810466757</v>
      </c>
    </row>
    <row r="11" spans="1:31" ht="18.600000000000001" customHeight="1" x14ac:dyDescent="0.15">
      <c r="A11" s="122">
        <v>6</v>
      </c>
      <c r="B11" s="785" t="s">
        <v>162</v>
      </c>
      <c r="C11" s="112">
        <v>676</v>
      </c>
      <c r="D11" s="112">
        <v>800</v>
      </c>
      <c r="E11" s="782">
        <v>-124</v>
      </c>
      <c r="F11" s="783">
        <v>-15.5</v>
      </c>
      <c r="G11" s="784">
        <v>3.5077793493635081</v>
      </c>
      <c r="H11" s="124"/>
      <c r="I11" s="122">
        <v>6</v>
      </c>
      <c r="J11" s="785" t="s">
        <v>94</v>
      </c>
      <c r="K11" s="112">
        <v>1437</v>
      </c>
      <c r="L11" s="112">
        <v>1591</v>
      </c>
      <c r="M11" s="619">
        <v>-154</v>
      </c>
      <c r="N11" s="783">
        <v>-9.6794468887492151</v>
      </c>
      <c r="O11" s="124">
        <v>4.3564356435643559</v>
      </c>
      <c r="P11" s="122">
        <v>6</v>
      </c>
      <c r="Q11" s="785" t="s">
        <v>126</v>
      </c>
      <c r="R11" s="112">
        <v>369</v>
      </c>
      <c r="S11" s="112">
        <v>405</v>
      </c>
      <c r="T11" s="619">
        <v>-36</v>
      </c>
      <c r="U11" s="783">
        <v>-8.8888888888888893</v>
      </c>
      <c r="V11" s="784">
        <v>1.0183875530410182</v>
      </c>
      <c r="W11" s="124"/>
      <c r="X11" s="55">
        <v>1</v>
      </c>
      <c r="Y11" s="125" t="s">
        <v>268</v>
      </c>
      <c r="Z11" s="620">
        <v>529</v>
      </c>
      <c r="AA11" s="620">
        <v>576</v>
      </c>
      <c r="AB11" s="621">
        <v>-47</v>
      </c>
      <c r="AC11" s="783">
        <v>-8.1597222222222232</v>
      </c>
      <c r="AD11" s="784">
        <v>1.3295615275813295</v>
      </c>
    </row>
    <row r="12" spans="1:31" ht="18.600000000000001" customHeight="1" x14ac:dyDescent="0.15">
      <c r="A12" s="122">
        <v>7</v>
      </c>
      <c r="B12" s="785" t="s">
        <v>57</v>
      </c>
      <c r="C12" s="112">
        <v>272</v>
      </c>
      <c r="D12" s="112">
        <v>315</v>
      </c>
      <c r="E12" s="782">
        <v>-43</v>
      </c>
      <c r="F12" s="783">
        <v>-13.65079365079365</v>
      </c>
      <c r="G12" s="784">
        <v>1.2164073550212162</v>
      </c>
      <c r="H12" s="124"/>
      <c r="I12" s="122">
        <v>7</v>
      </c>
      <c r="J12" s="785" t="s">
        <v>98</v>
      </c>
      <c r="K12" s="112">
        <v>51</v>
      </c>
      <c r="L12" s="112">
        <v>60</v>
      </c>
      <c r="M12" s="619">
        <v>-9</v>
      </c>
      <c r="N12" s="783">
        <v>-15</v>
      </c>
      <c r="O12" s="124">
        <v>0.25459688826025456</v>
      </c>
      <c r="P12" s="122">
        <v>7</v>
      </c>
      <c r="Q12" s="785" t="s">
        <v>129</v>
      </c>
      <c r="R12" s="520" t="s">
        <v>754</v>
      </c>
      <c r="S12" s="520" t="s">
        <v>754</v>
      </c>
      <c r="T12" s="786" t="s">
        <v>178</v>
      </c>
      <c r="U12" s="786" t="s">
        <v>178</v>
      </c>
      <c r="V12" s="787" t="s">
        <v>178</v>
      </c>
      <c r="W12" s="124"/>
      <c r="X12" s="55">
        <v>2</v>
      </c>
      <c r="Y12" s="125" t="s">
        <v>269</v>
      </c>
      <c r="Z12" s="620">
        <v>544</v>
      </c>
      <c r="AA12" s="620">
        <v>680</v>
      </c>
      <c r="AB12" s="621">
        <v>-136</v>
      </c>
      <c r="AC12" s="783">
        <v>-20</v>
      </c>
      <c r="AD12" s="784">
        <v>3.8472418670438469</v>
      </c>
    </row>
    <row r="13" spans="1:31" ht="18.600000000000001" customHeight="1" x14ac:dyDescent="0.15">
      <c r="A13" s="122">
        <v>8</v>
      </c>
      <c r="B13" s="785" t="s">
        <v>61</v>
      </c>
      <c r="C13" s="112">
        <v>137</v>
      </c>
      <c r="D13" s="112">
        <v>163</v>
      </c>
      <c r="E13" s="782">
        <v>-26</v>
      </c>
      <c r="F13" s="783">
        <v>-15.950920245398773</v>
      </c>
      <c r="G13" s="784">
        <v>0.73550212164073558</v>
      </c>
      <c r="H13" s="124"/>
      <c r="I13" s="122">
        <v>8</v>
      </c>
      <c r="J13" s="785" t="s">
        <v>102</v>
      </c>
      <c r="K13" s="112">
        <v>83</v>
      </c>
      <c r="L13" s="112">
        <v>89</v>
      </c>
      <c r="M13" s="619">
        <v>-6</v>
      </c>
      <c r="N13" s="783">
        <v>-6.7415730337078648</v>
      </c>
      <c r="O13" s="124">
        <v>0.16973125884016974</v>
      </c>
      <c r="P13" s="122">
        <v>8</v>
      </c>
      <c r="Q13" s="785" t="s">
        <v>45</v>
      </c>
      <c r="R13" s="520" t="s">
        <v>754</v>
      </c>
      <c r="S13" s="520" t="s">
        <v>754</v>
      </c>
      <c r="T13" s="786" t="s">
        <v>178</v>
      </c>
      <c r="U13" s="786" t="s">
        <v>178</v>
      </c>
      <c r="V13" s="787" t="s">
        <v>178</v>
      </c>
      <c r="W13" s="124"/>
      <c r="X13" s="55">
        <v>3</v>
      </c>
      <c r="Y13" s="125" t="s">
        <v>270</v>
      </c>
      <c r="Z13" s="620">
        <v>181</v>
      </c>
      <c r="AA13" s="620">
        <v>234</v>
      </c>
      <c r="AB13" s="621">
        <v>-53</v>
      </c>
      <c r="AC13" s="783">
        <v>-22.649572649572651</v>
      </c>
      <c r="AD13" s="784">
        <v>1.4992927864214993</v>
      </c>
    </row>
    <row r="14" spans="1:31" ht="18.600000000000001" customHeight="1" x14ac:dyDescent="0.15">
      <c r="A14" s="122">
        <v>9</v>
      </c>
      <c r="B14" s="785" t="s">
        <v>65</v>
      </c>
      <c r="C14" s="112">
        <v>74</v>
      </c>
      <c r="D14" s="112">
        <v>78</v>
      </c>
      <c r="E14" s="782">
        <v>-4</v>
      </c>
      <c r="F14" s="783">
        <v>-5.1282051282051277</v>
      </c>
      <c r="G14" s="784">
        <v>0.11315417256011315</v>
      </c>
      <c r="H14" s="124"/>
      <c r="I14" s="122">
        <v>9</v>
      </c>
      <c r="J14" s="785" t="s">
        <v>106</v>
      </c>
      <c r="K14" s="112">
        <v>1157</v>
      </c>
      <c r="L14" s="112">
        <v>1199</v>
      </c>
      <c r="M14" s="619">
        <v>-42</v>
      </c>
      <c r="N14" s="783">
        <v>-3.5029190992493744</v>
      </c>
      <c r="O14" s="124">
        <v>1.1881188118811881</v>
      </c>
      <c r="P14" s="122">
        <v>9</v>
      </c>
      <c r="Q14" s="785" t="s">
        <v>49</v>
      </c>
      <c r="R14" s="112">
        <v>476</v>
      </c>
      <c r="S14" s="112">
        <v>533</v>
      </c>
      <c r="T14" s="619">
        <v>-57</v>
      </c>
      <c r="U14" s="783">
        <v>-10.694183864915573</v>
      </c>
      <c r="V14" s="784">
        <v>1.6124469589816126</v>
      </c>
      <c r="W14" s="124"/>
      <c r="X14" s="1100" t="s">
        <v>296</v>
      </c>
      <c r="Y14" s="1112"/>
      <c r="Z14" s="779">
        <v>1063</v>
      </c>
      <c r="AA14" s="779">
        <v>1249</v>
      </c>
      <c r="AB14" s="780">
        <v>-186</v>
      </c>
      <c r="AC14" s="774">
        <v>-14.89191353082466</v>
      </c>
      <c r="AD14" s="775">
        <v>5.2616690240452613</v>
      </c>
    </row>
    <row r="15" spans="1:31" ht="18.600000000000001" customHeight="1" x14ac:dyDescent="0.15">
      <c r="A15" s="122">
        <v>10</v>
      </c>
      <c r="B15" s="785" t="s">
        <v>69</v>
      </c>
      <c r="C15" s="112">
        <v>22</v>
      </c>
      <c r="D15" s="112">
        <v>29</v>
      </c>
      <c r="E15" s="782">
        <v>-7</v>
      </c>
      <c r="F15" s="783">
        <v>-24.137931034482758</v>
      </c>
      <c r="G15" s="784">
        <v>0.19801980198019803</v>
      </c>
      <c r="H15" s="124"/>
      <c r="I15" s="122">
        <v>10</v>
      </c>
      <c r="J15" s="785" t="s">
        <v>110</v>
      </c>
      <c r="K15" s="112">
        <v>524</v>
      </c>
      <c r="L15" s="112">
        <v>548</v>
      </c>
      <c r="M15" s="619">
        <v>-24</v>
      </c>
      <c r="N15" s="783">
        <v>-4.3795620437956204</v>
      </c>
      <c r="O15" s="124">
        <v>0.67892503536067894</v>
      </c>
      <c r="P15" s="122">
        <v>10</v>
      </c>
      <c r="Q15" s="785" t="s">
        <v>53</v>
      </c>
      <c r="R15" s="112">
        <v>393</v>
      </c>
      <c r="S15" s="112">
        <v>412</v>
      </c>
      <c r="T15" s="619">
        <v>-19</v>
      </c>
      <c r="U15" s="783">
        <v>-4.6116504854368934</v>
      </c>
      <c r="V15" s="784">
        <v>0.5374823196605375</v>
      </c>
      <c r="W15" s="124"/>
      <c r="X15" s="55">
        <v>1</v>
      </c>
      <c r="Y15" s="125" t="s">
        <v>271</v>
      </c>
      <c r="Z15" s="620">
        <v>469</v>
      </c>
      <c r="AA15" s="620">
        <v>541</v>
      </c>
      <c r="AB15" s="621">
        <v>-72</v>
      </c>
      <c r="AC15" s="783">
        <v>-13.308687615526802</v>
      </c>
      <c r="AD15" s="784">
        <v>2.0367751060820365</v>
      </c>
    </row>
    <row r="16" spans="1:31" ht="18.600000000000001" customHeight="1" x14ac:dyDescent="0.15">
      <c r="A16" s="122">
        <v>11</v>
      </c>
      <c r="B16" s="785" t="s">
        <v>73</v>
      </c>
      <c r="C16" s="112">
        <v>5</v>
      </c>
      <c r="D16" s="112">
        <v>14</v>
      </c>
      <c r="E16" s="782">
        <v>-9</v>
      </c>
      <c r="F16" s="783">
        <v>-64.285714285714292</v>
      </c>
      <c r="G16" s="784">
        <v>0.25459688826025456</v>
      </c>
      <c r="H16" s="124"/>
      <c r="I16" s="122">
        <v>11</v>
      </c>
      <c r="J16" s="785" t="s">
        <v>113</v>
      </c>
      <c r="K16" s="112">
        <v>5862</v>
      </c>
      <c r="L16" s="112">
        <v>5735</v>
      </c>
      <c r="M16" s="619">
        <v>127</v>
      </c>
      <c r="N16" s="783">
        <v>2.2144725370531821</v>
      </c>
      <c r="O16" s="124">
        <v>-3.5926449787835928</v>
      </c>
      <c r="P16" s="122">
        <v>11</v>
      </c>
      <c r="Q16" s="785" t="s">
        <v>56</v>
      </c>
      <c r="R16" s="112">
        <v>625</v>
      </c>
      <c r="S16" s="112">
        <v>658</v>
      </c>
      <c r="T16" s="619">
        <v>-33</v>
      </c>
      <c r="U16" s="783">
        <v>-5.0151975683890582</v>
      </c>
      <c r="V16" s="784">
        <v>0.93352192362093356</v>
      </c>
      <c r="W16" s="124"/>
      <c r="X16" s="55">
        <v>2</v>
      </c>
      <c r="Y16" s="125" t="s">
        <v>272</v>
      </c>
      <c r="Z16" s="620">
        <v>594</v>
      </c>
      <c r="AA16" s="620">
        <v>708</v>
      </c>
      <c r="AB16" s="621">
        <v>-114</v>
      </c>
      <c r="AC16" s="783">
        <v>-16.101694915254235</v>
      </c>
      <c r="AD16" s="784">
        <v>3.2248939179632252</v>
      </c>
      <c r="AE16" s="122"/>
    </row>
    <row r="17" spans="1:31" ht="18.600000000000001" customHeight="1" x14ac:dyDescent="0.15">
      <c r="A17" s="122">
        <v>12</v>
      </c>
      <c r="B17" s="785" t="s">
        <v>77</v>
      </c>
      <c r="C17" s="112">
        <v>258</v>
      </c>
      <c r="D17" s="112">
        <v>290</v>
      </c>
      <c r="E17" s="782">
        <v>-32</v>
      </c>
      <c r="F17" s="783">
        <v>-11.03448275862069</v>
      </c>
      <c r="G17" s="784">
        <v>0.90523338048090518</v>
      </c>
      <c r="H17" s="124"/>
      <c r="I17" s="1101" t="s">
        <v>234</v>
      </c>
      <c r="J17" s="1101"/>
      <c r="K17" s="260">
        <v>2934</v>
      </c>
      <c r="L17" s="260">
        <v>3100</v>
      </c>
      <c r="M17" s="777">
        <v>-166</v>
      </c>
      <c r="N17" s="774">
        <v>-5.3548387096774199</v>
      </c>
      <c r="O17" s="778">
        <v>4.6958981612446955</v>
      </c>
      <c r="P17" s="122">
        <v>12</v>
      </c>
      <c r="Q17" s="785" t="s">
        <v>60</v>
      </c>
      <c r="R17" s="112">
        <v>697</v>
      </c>
      <c r="S17" s="112">
        <v>739</v>
      </c>
      <c r="T17" s="619">
        <v>-42</v>
      </c>
      <c r="U17" s="783">
        <v>-5.6833558863328824</v>
      </c>
      <c r="V17" s="784">
        <v>1.1881188118811881</v>
      </c>
      <c r="W17" s="124"/>
      <c r="X17" s="1100" t="s">
        <v>297</v>
      </c>
      <c r="Y17" s="1101"/>
      <c r="Z17" s="779">
        <v>2498</v>
      </c>
      <c r="AA17" s="779">
        <v>2670</v>
      </c>
      <c r="AB17" s="780">
        <v>-172</v>
      </c>
      <c r="AC17" s="774">
        <v>-6.4419475655430709</v>
      </c>
      <c r="AD17" s="775">
        <v>4.8656294200848649</v>
      </c>
      <c r="AE17" s="122"/>
    </row>
    <row r="18" spans="1:31" ht="18.600000000000001" customHeight="1" x14ac:dyDescent="0.15">
      <c r="A18" s="122">
        <v>13</v>
      </c>
      <c r="B18" s="785" t="s">
        <v>81</v>
      </c>
      <c r="C18" s="112">
        <v>37</v>
      </c>
      <c r="D18" s="112">
        <v>56</v>
      </c>
      <c r="E18" s="782">
        <v>-19</v>
      </c>
      <c r="F18" s="783">
        <v>-33.928571428571431</v>
      </c>
      <c r="G18" s="784">
        <v>0.5374823196605375</v>
      </c>
      <c r="H18" s="124"/>
      <c r="I18" s="122">
        <v>1</v>
      </c>
      <c r="J18" s="785" t="s">
        <v>121</v>
      </c>
      <c r="K18" s="112">
        <v>390</v>
      </c>
      <c r="L18" s="112">
        <v>409</v>
      </c>
      <c r="M18" s="619">
        <v>-19</v>
      </c>
      <c r="N18" s="783">
        <v>-4.6454767726161368</v>
      </c>
      <c r="O18" s="124">
        <v>0.5374823196605375</v>
      </c>
      <c r="P18" s="1101" t="s">
        <v>294</v>
      </c>
      <c r="Q18" s="1101"/>
      <c r="R18" s="260">
        <v>16585</v>
      </c>
      <c r="S18" s="260">
        <v>16318</v>
      </c>
      <c r="T18" s="777">
        <v>267</v>
      </c>
      <c r="U18" s="774">
        <v>1.6362299301384973</v>
      </c>
      <c r="V18" s="775">
        <v>-7.5530410183875532</v>
      </c>
      <c r="W18" s="124"/>
      <c r="X18" s="55">
        <v>1</v>
      </c>
      <c r="Y18" s="125" t="s">
        <v>273</v>
      </c>
      <c r="Z18" s="620">
        <v>792</v>
      </c>
      <c r="AA18" s="620">
        <v>832</v>
      </c>
      <c r="AB18" s="621">
        <v>-40</v>
      </c>
      <c r="AC18" s="783">
        <v>-4.8076923076923084</v>
      </c>
      <c r="AD18" s="784">
        <v>1.1315417256011315</v>
      </c>
      <c r="AE18" s="122"/>
    </row>
    <row r="19" spans="1:31" ht="18.600000000000001" customHeight="1" x14ac:dyDescent="0.15">
      <c r="A19" s="122">
        <v>14</v>
      </c>
      <c r="B19" s="785" t="s">
        <v>85</v>
      </c>
      <c r="C19" s="112">
        <v>222</v>
      </c>
      <c r="D19" s="112">
        <v>242</v>
      </c>
      <c r="E19" s="782">
        <v>-20</v>
      </c>
      <c r="F19" s="783">
        <v>-8.2644628099173563</v>
      </c>
      <c r="G19" s="784">
        <v>0.56577086280056577</v>
      </c>
      <c r="H19" s="124"/>
      <c r="I19" s="122">
        <v>2</v>
      </c>
      <c r="J19" s="785" t="s">
        <v>125</v>
      </c>
      <c r="K19" s="112">
        <v>467</v>
      </c>
      <c r="L19" s="112">
        <v>531</v>
      </c>
      <c r="M19" s="619">
        <v>-64</v>
      </c>
      <c r="N19" s="783">
        <v>-12.052730696798493</v>
      </c>
      <c r="O19" s="124">
        <v>1.8104667609618104</v>
      </c>
      <c r="P19" s="122">
        <v>1</v>
      </c>
      <c r="Q19" s="785" t="s">
        <v>132</v>
      </c>
      <c r="R19" s="112">
        <v>901</v>
      </c>
      <c r="S19" s="112">
        <v>932</v>
      </c>
      <c r="T19" s="619">
        <v>-31</v>
      </c>
      <c r="U19" s="783">
        <v>-3.3261802575107295</v>
      </c>
      <c r="V19" s="784">
        <v>0.87694483734087703</v>
      </c>
      <c r="W19" s="124"/>
      <c r="X19" s="55">
        <v>2</v>
      </c>
      <c r="Y19" s="125" t="s">
        <v>274</v>
      </c>
      <c r="Z19" s="620">
        <v>719</v>
      </c>
      <c r="AA19" s="620">
        <v>802</v>
      </c>
      <c r="AB19" s="621">
        <v>-83</v>
      </c>
      <c r="AC19" s="783">
        <v>-10.349127182044887</v>
      </c>
      <c r="AD19" s="784">
        <v>2.3479490806223478</v>
      </c>
      <c r="AE19" s="122"/>
    </row>
    <row r="20" spans="1:31" ht="18.600000000000001" customHeight="1" x14ac:dyDescent="0.15">
      <c r="A20" s="122">
        <v>15</v>
      </c>
      <c r="B20" s="785" t="s">
        <v>89</v>
      </c>
      <c r="C20" s="112">
        <v>69</v>
      </c>
      <c r="D20" s="112">
        <v>76</v>
      </c>
      <c r="E20" s="782">
        <v>-7</v>
      </c>
      <c r="F20" s="783">
        <v>-9.2105263157894726</v>
      </c>
      <c r="G20" s="784">
        <v>0.19801980198019803</v>
      </c>
      <c r="H20" s="124"/>
      <c r="I20" s="122">
        <v>3</v>
      </c>
      <c r="J20" s="785" t="s">
        <v>128</v>
      </c>
      <c r="K20" s="112">
        <v>742</v>
      </c>
      <c r="L20" s="112">
        <v>693</v>
      </c>
      <c r="M20" s="619">
        <v>49</v>
      </c>
      <c r="N20" s="783">
        <v>7.0707070707070701</v>
      </c>
      <c r="O20" s="124">
        <v>-1.3861386138613863</v>
      </c>
      <c r="P20" s="122">
        <v>2</v>
      </c>
      <c r="Q20" s="785" t="s">
        <v>135</v>
      </c>
      <c r="R20" s="112">
        <v>939</v>
      </c>
      <c r="S20" s="112">
        <v>1013</v>
      </c>
      <c r="T20" s="619">
        <v>-74</v>
      </c>
      <c r="U20" s="783">
        <v>-7.3050345508390917</v>
      </c>
      <c r="V20" s="784">
        <v>2.0933521923620932</v>
      </c>
      <c r="W20" s="124"/>
      <c r="X20" s="55">
        <v>3</v>
      </c>
      <c r="Y20" s="125" t="s">
        <v>275</v>
      </c>
      <c r="Z20" s="620">
        <v>987</v>
      </c>
      <c r="AA20" s="620">
        <v>1036</v>
      </c>
      <c r="AB20" s="621">
        <v>-49</v>
      </c>
      <c r="AC20" s="783">
        <v>-4.7297297297297298</v>
      </c>
      <c r="AD20" s="784">
        <v>1.3861386138613863</v>
      </c>
      <c r="AE20" s="122"/>
    </row>
    <row r="21" spans="1:31" ht="18.600000000000001" customHeight="1" x14ac:dyDescent="0.15">
      <c r="A21" s="122">
        <v>16</v>
      </c>
      <c r="B21" s="785" t="s">
        <v>93</v>
      </c>
      <c r="C21" s="112">
        <v>119</v>
      </c>
      <c r="D21" s="112">
        <v>118</v>
      </c>
      <c r="E21" s="782">
        <v>1</v>
      </c>
      <c r="F21" s="783">
        <v>0.84745762711864403</v>
      </c>
      <c r="G21" s="784">
        <v>-2.8288543140028287E-2</v>
      </c>
      <c r="H21" s="124"/>
      <c r="I21" s="122">
        <v>4</v>
      </c>
      <c r="J21" s="785" t="s">
        <v>131</v>
      </c>
      <c r="K21" s="112">
        <v>107</v>
      </c>
      <c r="L21" s="112">
        <v>120</v>
      </c>
      <c r="M21" s="619">
        <v>-13</v>
      </c>
      <c r="N21" s="783">
        <v>-10.833333333333334</v>
      </c>
      <c r="O21" s="124">
        <v>0.36775106082036779</v>
      </c>
      <c r="P21" s="122">
        <v>3</v>
      </c>
      <c r="Q21" s="785" t="s">
        <v>138</v>
      </c>
      <c r="R21" s="112">
        <v>581</v>
      </c>
      <c r="S21" s="112">
        <v>577</v>
      </c>
      <c r="T21" s="619">
        <v>4</v>
      </c>
      <c r="U21" s="783">
        <v>0.6932409012131715</v>
      </c>
      <c r="V21" s="784">
        <v>-0.11315417256011315</v>
      </c>
      <c r="W21" s="124"/>
      <c r="X21" s="700"/>
      <c r="Y21" s="698"/>
      <c r="Z21" s="620"/>
      <c r="AA21" s="620"/>
      <c r="AB21" s="619"/>
      <c r="AC21" s="783"/>
      <c r="AD21" s="784"/>
      <c r="AE21" s="122"/>
    </row>
    <row r="22" spans="1:31" ht="18.600000000000001" customHeight="1" x14ac:dyDescent="0.15">
      <c r="A22" s="122">
        <v>17</v>
      </c>
      <c r="B22" s="785" t="s">
        <v>97</v>
      </c>
      <c r="C22" s="112">
        <v>291</v>
      </c>
      <c r="D22" s="112">
        <v>321</v>
      </c>
      <c r="E22" s="782">
        <v>-30</v>
      </c>
      <c r="F22" s="783">
        <v>-9.3457943925233646</v>
      </c>
      <c r="G22" s="784">
        <v>0.84865629420084865</v>
      </c>
      <c r="H22" s="124"/>
      <c r="I22" s="122">
        <v>5</v>
      </c>
      <c r="J22" s="785" t="s">
        <v>134</v>
      </c>
      <c r="K22" s="112">
        <v>113</v>
      </c>
      <c r="L22" s="112">
        <v>126</v>
      </c>
      <c r="M22" s="619">
        <v>-13</v>
      </c>
      <c r="N22" s="783">
        <v>-10.317460317460316</v>
      </c>
      <c r="O22" s="124">
        <v>0.36775106082036779</v>
      </c>
      <c r="P22" s="122">
        <v>4</v>
      </c>
      <c r="Q22" s="785" t="s">
        <v>141</v>
      </c>
      <c r="R22" s="112">
        <v>1353</v>
      </c>
      <c r="S22" s="112">
        <v>1299</v>
      </c>
      <c r="T22" s="619">
        <v>54</v>
      </c>
      <c r="U22" s="783">
        <v>4.1570438799076213</v>
      </c>
      <c r="V22" s="784">
        <v>-1.5275813295615277</v>
      </c>
      <c r="W22" s="124"/>
      <c r="X22" s="1102"/>
      <c r="Y22" s="1103"/>
      <c r="Z22" s="112"/>
      <c r="AA22" s="112"/>
      <c r="AB22" s="621"/>
      <c r="AC22" s="783"/>
      <c r="AD22" s="784"/>
      <c r="AE22" s="122"/>
    </row>
    <row r="23" spans="1:31" ht="18.600000000000001" customHeight="1" x14ac:dyDescent="0.15">
      <c r="A23" s="122">
        <v>18</v>
      </c>
      <c r="B23" s="785" t="s">
        <v>101</v>
      </c>
      <c r="C23" s="112">
        <v>206</v>
      </c>
      <c r="D23" s="112">
        <v>231</v>
      </c>
      <c r="E23" s="782">
        <v>-25</v>
      </c>
      <c r="F23" s="783">
        <v>-10.822510822510822</v>
      </c>
      <c r="G23" s="784">
        <v>0.70721357850070721</v>
      </c>
      <c r="H23" s="124"/>
      <c r="I23" s="122">
        <v>6</v>
      </c>
      <c r="J23" s="785" t="s">
        <v>137</v>
      </c>
      <c r="K23" s="112">
        <v>666</v>
      </c>
      <c r="L23" s="112">
        <v>709</v>
      </c>
      <c r="M23" s="619">
        <v>-43</v>
      </c>
      <c r="N23" s="783">
        <v>-6.0648801128349792</v>
      </c>
      <c r="O23" s="124">
        <v>1.2164073550212162</v>
      </c>
      <c r="P23" s="122">
        <v>5</v>
      </c>
      <c r="Q23" s="785" t="s">
        <v>144</v>
      </c>
      <c r="R23" s="112">
        <v>1382</v>
      </c>
      <c r="S23" s="112">
        <v>1406</v>
      </c>
      <c r="T23" s="619">
        <v>-24</v>
      </c>
      <c r="U23" s="783">
        <v>-1.7069701280227598</v>
      </c>
      <c r="V23" s="784">
        <v>0.67892503536067894</v>
      </c>
      <c r="W23" s="124"/>
      <c r="X23" s="1117"/>
      <c r="Y23" s="1103"/>
      <c r="Z23" s="620"/>
      <c r="AA23" s="620"/>
      <c r="AB23" s="621"/>
      <c r="AC23" s="783"/>
      <c r="AD23" s="784"/>
      <c r="AE23" s="122"/>
    </row>
    <row r="24" spans="1:31" ht="18.600000000000001" customHeight="1" x14ac:dyDescent="0.15">
      <c r="A24" s="122">
        <v>19</v>
      </c>
      <c r="B24" s="785" t="s">
        <v>105</v>
      </c>
      <c r="C24" s="112">
        <v>214</v>
      </c>
      <c r="D24" s="112">
        <v>227</v>
      </c>
      <c r="E24" s="782">
        <v>-13</v>
      </c>
      <c r="F24" s="783">
        <v>-5.7268722466960353</v>
      </c>
      <c r="G24" s="784">
        <v>0.36775106082036779</v>
      </c>
      <c r="H24" s="124"/>
      <c r="I24" s="122">
        <v>7</v>
      </c>
      <c r="J24" s="785" t="s">
        <v>140</v>
      </c>
      <c r="K24" s="112">
        <v>449</v>
      </c>
      <c r="L24" s="112">
        <v>512</v>
      </c>
      <c r="M24" s="619">
        <v>-63</v>
      </c>
      <c r="N24" s="783">
        <v>-12.3046875</v>
      </c>
      <c r="O24" s="124">
        <v>1.782178217821782</v>
      </c>
      <c r="P24" s="122">
        <v>6</v>
      </c>
      <c r="Q24" s="785" t="s">
        <v>147</v>
      </c>
      <c r="R24" s="112">
        <v>1361</v>
      </c>
      <c r="S24" s="112">
        <v>1460</v>
      </c>
      <c r="T24" s="619">
        <v>-99</v>
      </c>
      <c r="U24" s="783">
        <v>-6.7808219178082192</v>
      </c>
      <c r="V24" s="784">
        <v>2.8005657708628009</v>
      </c>
      <c r="W24" s="124"/>
      <c r="X24" s="1115" t="s">
        <v>276</v>
      </c>
      <c r="Y24" s="1116"/>
      <c r="Z24" s="622">
        <v>94839</v>
      </c>
      <c r="AA24" s="622">
        <v>98374</v>
      </c>
      <c r="AB24" s="788">
        <v>-3535</v>
      </c>
      <c r="AC24" s="789">
        <v>-3.5934291581108826</v>
      </c>
      <c r="AD24" s="790">
        <v>100</v>
      </c>
      <c r="AE24" s="122"/>
    </row>
    <row r="25" spans="1:31" ht="18.600000000000001" customHeight="1" x14ac:dyDescent="0.15">
      <c r="A25" s="122">
        <v>20</v>
      </c>
      <c r="B25" s="785" t="s">
        <v>109</v>
      </c>
      <c r="C25" s="112">
        <v>601</v>
      </c>
      <c r="D25" s="112">
        <v>562</v>
      </c>
      <c r="E25" s="782">
        <v>39</v>
      </c>
      <c r="F25" s="783">
        <v>6.9395017793594302</v>
      </c>
      <c r="G25" s="784">
        <v>-1.1032531824611032</v>
      </c>
      <c r="H25" s="124"/>
      <c r="I25" s="1101" t="s">
        <v>242</v>
      </c>
      <c r="J25" s="1101"/>
      <c r="K25" s="260">
        <v>11070</v>
      </c>
      <c r="L25" s="260">
        <v>11345</v>
      </c>
      <c r="M25" s="777">
        <v>-275</v>
      </c>
      <c r="N25" s="774">
        <v>-2.4239753195240197</v>
      </c>
      <c r="O25" s="778">
        <v>7.7793493635077784</v>
      </c>
      <c r="P25" s="122">
        <v>7</v>
      </c>
      <c r="Q25" s="785" t="s">
        <v>150</v>
      </c>
      <c r="R25" s="112">
        <v>1572</v>
      </c>
      <c r="S25" s="112">
        <v>1319</v>
      </c>
      <c r="T25" s="619">
        <v>253</v>
      </c>
      <c r="U25" s="783">
        <v>19.181197877179681</v>
      </c>
      <c r="V25" s="784">
        <v>-7.1570014144271568</v>
      </c>
      <c r="W25" s="124"/>
      <c r="X25" s="126"/>
      <c r="Y25" s="126"/>
      <c r="Z25" s="122"/>
      <c r="AA25" s="195"/>
      <c r="AB25" s="122"/>
      <c r="AC25" s="122"/>
      <c r="AD25" s="122"/>
      <c r="AE25" s="122"/>
    </row>
    <row r="26" spans="1:31" ht="18.600000000000001" customHeight="1" x14ac:dyDescent="0.15">
      <c r="A26" s="122">
        <v>21</v>
      </c>
      <c r="B26" s="785" t="s">
        <v>112</v>
      </c>
      <c r="C26" s="112">
        <v>494</v>
      </c>
      <c r="D26" s="112">
        <v>481</v>
      </c>
      <c r="E26" s="782">
        <v>13</v>
      </c>
      <c r="F26" s="783">
        <v>2.7027027027027026</v>
      </c>
      <c r="G26" s="784">
        <v>-0.36775106082036779</v>
      </c>
      <c r="H26" s="124"/>
      <c r="I26" s="122">
        <v>1</v>
      </c>
      <c r="J26" s="785" t="s">
        <v>146</v>
      </c>
      <c r="K26" s="112">
        <v>1552</v>
      </c>
      <c r="L26" s="112">
        <v>1559</v>
      </c>
      <c r="M26" s="619">
        <v>-7</v>
      </c>
      <c r="N26" s="783">
        <v>-0.44900577293136629</v>
      </c>
      <c r="O26" s="124">
        <v>0.19801980198019803</v>
      </c>
      <c r="P26" s="122">
        <v>8</v>
      </c>
      <c r="Q26" s="785" t="s">
        <v>36</v>
      </c>
      <c r="R26" s="112">
        <v>873</v>
      </c>
      <c r="S26" s="112">
        <v>879</v>
      </c>
      <c r="T26" s="619">
        <v>-6</v>
      </c>
      <c r="U26" s="783">
        <v>-0.68259385665529015</v>
      </c>
      <c r="V26" s="784">
        <v>0.16973125884016974</v>
      </c>
      <c r="W26" s="124"/>
      <c r="Y26" s="159"/>
      <c r="AE26" s="122"/>
    </row>
    <row r="27" spans="1:31" ht="18.600000000000001" customHeight="1" x14ac:dyDescent="0.15">
      <c r="A27" s="122">
        <v>22</v>
      </c>
      <c r="B27" s="785" t="s">
        <v>116</v>
      </c>
      <c r="C27" s="112">
        <v>147</v>
      </c>
      <c r="D27" s="112">
        <v>163</v>
      </c>
      <c r="E27" s="782">
        <v>-16</v>
      </c>
      <c r="F27" s="783">
        <v>-9.8159509202453989</v>
      </c>
      <c r="G27" s="784">
        <v>0.45261669024045259</v>
      </c>
      <c r="H27" s="124"/>
      <c r="I27" s="122">
        <v>2</v>
      </c>
      <c r="J27" s="785" t="s">
        <v>149</v>
      </c>
      <c r="K27" s="112">
        <v>3704</v>
      </c>
      <c r="L27" s="112">
        <v>3825</v>
      </c>
      <c r="M27" s="619">
        <v>-121</v>
      </c>
      <c r="N27" s="783">
        <v>-3.1633986928104574</v>
      </c>
      <c r="O27" s="124">
        <v>3.4229137199434225</v>
      </c>
      <c r="P27" s="122">
        <v>9</v>
      </c>
      <c r="Q27" s="785" t="s">
        <v>39</v>
      </c>
      <c r="R27" s="112">
        <v>1214</v>
      </c>
      <c r="S27" s="112">
        <v>1098</v>
      </c>
      <c r="T27" s="619">
        <v>116</v>
      </c>
      <c r="U27" s="783">
        <v>10.564663023679417</v>
      </c>
      <c r="V27" s="784">
        <v>-3.281471004243282</v>
      </c>
      <c r="W27" s="124"/>
      <c r="X27" s="126"/>
      <c r="Y27" s="512"/>
      <c r="AA27" s="512"/>
      <c r="AB27" s="513"/>
      <c r="AC27" s="124"/>
      <c r="AD27" s="124"/>
      <c r="AE27" s="122"/>
    </row>
    <row r="28" spans="1:31" ht="18.600000000000001" customHeight="1" x14ac:dyDescent="0.15">
      <c r="A28" s="122">
        <v>23</v>
      </c>
      <c r="B28" s="785" t="s">
        <v>120</v>
      </c>
      <c r="C28" s="112">
        <v>517</v>
      </c>
      <c r="D28" s="112">
        <v>535</v>
      </c>
      <c r="E28" s="782">
        <v>-18</v>
      </c>
      <c r="F28" s="783">
        <v>-3.3644859813084111</v>
      </c>
      <c r="G28" s="784">
        <v>0.50919377652050912</v>
      </c>
      <c r="H28" s="124"/>
      <c r="I28" s="122">
        <v>3</v>
      </c>
      <c r="J28" s="785" t="s">
        <v>35</v>
      </c>
      <c r="K28" s="112">
        <v>2905</v>
      </c>
      <c r="L28" s="112">
        <v>2858</v>
      </c>
      <c r="M28" s="619">
        <v>47</v>
      </c>
      <c r="N28" s="783">
        <v>1.6445066480055983</v>
      </c>
      <c r="O28" s="124">
        <v>-1.3295615275813295</v>
      </c>
      <c r="P28" s="122">
        <v>10</v>
      </c>
      <c r="Q28" s="785" t="s">
        <v>235</v>
      </c>
      <c r="R28" s="112">
        <v>526</v>
      </c>
      <c r="S28" s="112">
        <v>402</v>
      </c>
      <c r="T28" s="619">
        <v>124</v>
      </c>
      <c r="U28" s="783">
        <v>30.845771144278604</v>
      </c>
      <c r="V28" s="784">
        <v>-3.5077793493635081</v>
      </c>
      <c r="W28" s="124"/>
      <c r="AE28" s="122"/>
    </row>
    <row r="29" spans="1:31" ht="18.600000000000001" customHeight="1" x14ac:dyDescent="0.15">
      <c r="A29" s="122">
        <v>24</v>
      </c>
      <c r="B29" s="785" t="s">
        <v>124</v>
      </c>
      <c r="C29" s="112">
        <v>212</v>
      </c>
      <c r="D29" s="112">
        <v>245</v>
      </c>
      <c r="E29" s="782">
        <v>-33</v>
      </c>
      <c r="F29" s="783">
        <v>-13.469387755102041</v>
      </c>
      <c r="G29" s="784">
        <v>0.93352192362093356</v>
      </c>
      <c r="H29" s="124"/>
      <c r="I29" s="122">
        <v>4</v>
      </c>
      <c r="J29" s="785" t="s">
        <v>38</v>
      </c>
      <c r="K29" s="112">
        <v>469</v>
      </c>
      <c r="L29" s="112">
        <v>503</v>
      </c>
      <c r="M29" s="619">
        <v>-34</v>
      </c>
      <c r="N29" s="783">
        <v>-6.7594433399602387</v>
      </c>
      <c r="O29" s="124">
        <v>0.96181046676096171</v>
      </c>
      <c r="P29" s="122">
        <v>11</v>
      </c>
      <c r="Q29" s="785" t="s">
        <v>236</v>
      </c>
      <c r="R29" s="112">
        <v>412</v>
      </c>
      <c r="S29" s="112">
        <v>439</v>
      </c>
      <c r="T29" s="619">
        <v>-27</v>
      </c>
      <c r="U29" s="783">
        <v>-6.1503416856492032</v>
      </c>
      <c r="V29" s="784">
        <v>0.76379066478076385</v>
      </c>
      <c r="W29" s="124"/>
      <c r="AE29" s="122"/>
    </row>
    <row r="30" spans="1:31" ht="18.600000000000001" customHeight="1" x14ac:dyDescent="0.15">
      <c r="A30" s="122">
        <v>25</v>
      </c>
      <c r="B30" s="785" t="s">
        <v>127</v>
      </c>
      <c r="C30" s="112">
        <v>96</v>
      </c>
      <c r="D30" s="112">
        <v>125</v>
      </c>
      <c r="E30" s="782">
        <v>-29</v>
      </c>
      <c r="F30" s="783">
        <v>-23.200000000000003</v>
      </c>
      <c r="G30" s="784">
        <v>0.82036775106082049</v>
      </c>
      <c r="H30" s="124"/>
      <c r="I30" s="122">
        <v>5</v>
      </c>
      <c r="J30" s="785" t="s">
        <v>41</v>
      </c>
      <c r="K30" s="112">
        <v>395</v>
      </c>
      <c r="L30" s="112">
        <v>419</v>
      </c>
      <c r="M30" s="619">
        <v>-24</v>
      </c>
      <c r="N30" s="783">
        <v>-5.7279236276849641</v>
      </c>
      <c r="O30" s="124">
        <v>0.67892503536067894</v>
      </c>
      <c r="P30" s="122">
        <v>12</v>
      </c>
      <c r="Q30" s="785" t="s">
        <v>237</v>
      </c>
      <c r="R30" s="112">
        <v>1559</v>
      </c>
      <c r="S30" s="112">
        <v>1624</v>
      </c>
      <c r="T30" s="619">
        <v>-65</v>
      </c>
      <c r="U30" s="783">
        <v>-4.0024630541871922</v>
      </c>
      <c r="V30" s="784">
        <v>1.8387553041018387</v>
      </c>
      <c r="W30" s="124"/>
      <c r="AE30" s="122"/>
    </row>
    <row r="31" spans="1:31" ht="18.600000000000001" customHeight="1" x14ac:dyDescent="0.15">
      <c r="A31" s="122">
        <v>26</v>
      </c>
      <c r="B31" s="785" t="s">
        <v>130</v>
      </c>
      <c r="C31" s="112">
        <v>143</v>
      </c>
      <c r="D31" s="112">
        <v>177</v>
      </c>
      <c r="E31" s="782">
        <v>-34</v>
      </c>
      <c r="F31" s="783">
        <v>-19.209039548022599</v>
      </c>
      <c r="G31" s="784">
        <v>0.96181046676096171</v>
      </c>
      <c r="H31" s="124"/>
      <c r="I31" s="122">
        <v>6</v>
      </c>
      <c r="J31" s="785" t="s">
        <v>44</v>
      </c>
      <c r="K31" s="112">
        <v>94</v>
      </c>
      <c r="L31" s="112">
        <v>105</v>
      </c>
      <c r="M31" s="619">
        <v>-11</v>
      </c>
      <c r="N31" s="783">
        <v>-10.476190476190476</v>
      </c>
      <c r="O31" s="124">
        <v>0.31117397454031115</v>
      </c>
      <c r="P31" s="122">
        <v>13</v>
      </c>
      <c r="Q31" s="785" t="s">
        <v>238</v>
      </c>
      <c r="R31" s="112">
        <v>1455</v>
      </c>
      <c r="S31" s="112">
        <v>1419</v>
      </c>
      <c r="T31" s="619">
        <v>36</v>
      </c>
      <c r="U31" s="783">
        <v>2.536997885835095</v>
      </c>
      <c r="V31" s="784">
        <v>-1.0183875530410182</v>
      </c>
      <c r="W31" s="124"/>
      <c r="AE31" s="122"/>
    </row>
    <row r="32" spans="1:31" ht="18.600000000000001" customHeight="1" x14ac:dyDescent="0.15">
      <c r="A32" s="122">
        <v>27</v>
      </c>
      <c r="B32" s="785" t="s">
        <v>133</v>
      </c>
      <c r="C32" s="112">
        <v>217</v>
      </c>
      <c r="D32" s="112">
        <v>239</v>
      </c>
      <c r="E32" s="782">
        <v>-22</v>
      </c>
      <c r="F32" s="783">
        <v>-9.2050209205020916</v>
      </c>
      <c r="G32" s="784">
        <v>0.6223479490806223</v>
      </c>
      <c r="H32" s="124"/>
      <c r="I32" s="122">
        <v>7</v>
      </c>
      <c r="J32" s="785" t="s">
        <v>48</v>
      </c>
      <c r="K32" s="112">
        <v>342</v>
      </c>
      <c r="L32" s="112">
        <v>356</v>
      </c>
      <c r="M32" s="619">
        <v>-14</v>
      </c>
      <c r="N32" s="783">
        <v>-3.9325842696629212</v>
      </c>
      <c r="O32" s="124">
        <v>0.39603960396039606</v>
      </c>
      <c r="P32" s="122">
        <v>14</v>
      </c>
      <c r="Q32" s="785" t="s">
        <v>239</v>
      </c>
      <c r="R32" s="112">
        <v>1118</v>
      </c>
      <c r="S32" s="112">
        <v>1187</v>
      </c>
      <c r="T32" s="619">
        <v>-69</v>
      </c>
      <c r="U32" s="783">
        <v>-5.812973883740522</v>
      </c>
      <c r="V32" s="784">
        <v>1.9519094766619518</v>
      </c>
      <c r="W32" s="124"/>
      <c r="AE32" s="122"/>
    </row>
    <row r="33" spans="1:31" ht="18.600000000000001" customHeight="1" x14ac:dyDescent="0.15">
      <c r="A33" s="122">
        <v>28</v>
      </c>
      <c r="B33" s="785" t="s">
        <v>136</v>
      </c>
      <c r="C33" s="112">
        <v>70</v>
      </c>
      <c r="D33" s="112">
        <v>65</v>
      </c>
      <c r="E33" s="782">
        <v>5</v>
      </c>
      <c r="F33" s="783">
        <v>7.6923076923076925</v>
      </c>
      <c r="G33" s="784">
        <v>-0.14144271570014144</v>
      </c>
      <c r="H33" s="124"/>
      <c r="I33" s="122">
        <v>8</v>
      </c>
      <c r="J33" s="785" t="s">
        <v>52</v>
      </c>
      <c r="K33" s="112">
        <v>409</v>
      </c>
      <c r="L33" s="112">
        <v>443</v>
      </c>
      <c r="M33" s="619">
        <v>-34</v>
      </c>
      <c r="N33" s="783">
        <v>-7.6749435665914216</v>
      </c>
      <c r="O33" s="124">
        <v>0.96181046676096171</v>
      </c>
      <c r="P33" s="122">
        <v>15</v>
      </c>
      <c r="Q33" s="785" t="s">
        <v>240</v>
      </c>
      <c r="R33" s="112">
        <v>508</v>
      </c>
      <c r="S33" s="112">
        <v>477</v>
      </c>
      <c r="T33" s="619">
        <v>31</v>
      </c>
      <c r="U33" s="783">
        <v>6.498951781970649</v>
      </c>
      <c r="V33" s="784">
        <v>-0.87694483734087703</v>
      </c>
      <c r="W33" s="124"/>
      <c r="AE33" s="122"/>
    </row>
    <row r="34" spans="1:31" ht="18.600000000000001" customHeight="1" x14ac:dyDescent="0.15">
      <c r="A34" s="122">
        <v>29</v>
      </c>
      <c r="B34" s="785" t="s">
        <v>139</v>
      </c>
      <c r="C34" s="112">
        <v>746</v>
      </c>
      <c r="D34" s="112">
        <v>716</v>
      </c>
      <c r="E34" s="782">
        <v>30</v>
      </c>
      <c r="F34" s="783">
        <v>4.1899441340782122</v>
      </c>
      <c r="G34" s="784">
        <v>-0.84865629420084865</v>
      </c>
      <c r="H34" s="124"/>
      <c r="I34" s="122">
        <v>9</v>
      </c>
      <c r="J34" s="785" t="s">
        <v>55</v>
      </c>
      <c r="K34" s="112">
        <v>1200</v>
      </c>
      <c r="L34" s="112">
        <v>1277</v>
      </c>
      <c r="M34" s="619">
        <v>-77</v>
      </c>
      <c r="N34" s="783">
        <v>-6.0297572435395459</v>
      </c>
      <c r="O34" s="124">
        <v>2.1782178217821779</v>
      </c>
      <c r="P34" s="122">
        <v>16</v>
      </c>
      <c r="Q34" s="785" t="s">
        <v>241</v>
      </c>
      <c r="R34" s="112">
        <v>831</v>
      </c>
      <c r="S34" s="112">
        <v>787</v>
      </c>
      <c r="T34" s="619">
        <v>44</v>
      </c>
      <c r="U34" s="783">
        <v>5.5908513341804325</v>
      </c>
      <c r="V34" s="784">
        <v>-1.2446958981612446</v>
      </c>
      <c r="W34" s="124"/>
      <c r="AE34" s="122"/>
    </row>
    <row r="35" spans="1:31" ht="18.600000000000001" customHeight="1" x14ac:dyDescent="0.15">
      <c r="A35" s="122">
        <v>30</v>
      </c>
      <c r="B35" s="785" t="s">
        <v>142</v>
      </c>
      <c r="C35" s="112">
        <v>380</v>
      </c>
      <c r="D35" s="112">
        <v>395</v>
      </c>
      <c r="E35" s="782">
        <v>-15</v>
      </c>
      <c r="F35" s="783">
        <v>-3.79746835443038</v>
      </c>
      <c r="G35" s="784">
        <v>0.42432814710042432</v>
      </c>
      <c r="H35" s="124"/>
      <c r="I35" s="1101" t="s">
        <v>244</v>
      </c>
      <c r="J35" s="1101"/>
      <c r="K35" s="260">
        <v>1567</v>
      </c>
      <c r="L35" s="260">
        <v>1777</v>
      </c>
      <c r="M35" s="777">
        <v>-210</v>
      </c>
      <c r="N35" s="774">
        <v>-11.817670230725943</v>
      </c>
      <c r="O35" s="778">
        <v>5.9405940594059405</v>
      </c>
      <c r="P35" s="1101" t="s">
        <v>246</v>
      </c>
      <c r="Q35" s="1101"/>
      <c r="R35" s="260">
        <v>2856</v>
      </c>
      <c r="S35" s="260">
        <v>3133</v>
      </c>
      <c r="T35" s="777">
        <v>-277</v>
      </c>
      <c r="U35" s="774">
        <v>-8.8413661027768917</v>
      </c>
      <c r="V35" s="775">
        <v>7.835926449787836</v>
      </c>
      <c r="W35" s="124"/>
      <c r="AE35" s="122"/>
    </row>
    <row r="36" spans="1:31" ht="18.600000000000001" customHeight="1" x14ac:dyDescent="0.15">
      <c r="A36" s="122">
        <v>31</v>
      </c>
      <c r="B36" s="785" t="s">
        <v>145</v>
      </c>
      <c r="C36" s="112">
        <v>3284</v>
      </c>
      <c r="D36" s="112">
        <v>3046</v>
      </c>
      <c r="E36" s="782">
        <v>238</v>
      </c>
      <c r="F36" s="783">
        <v>7.813525935653316</v>
      </c>
      <c r="G36" s="784">
        <v>-6.7326732673267333</v>
      </c>
      <c r="H36" s="124"/>
      <c r="I36" s="159">
        <v>1</v>
      </c>
      <c r="J36" s="125" t="s">
        <v>293</v>
      </c>
      <c r="K36" s="112">
        <v>1567</v>
      </c>
      <c r="L36" s="112">
        <v>1777</v>
      </c>
      <c r="M36" s="619">
        <v>-210</v>
      </c>
      <c r="N36" s="783">
        <v>-11.817670230725943</v>
      </c>
      <c r="O36" s="124">
        <v>5.9405940594059405</v>
      </c>
      <c r="P36" s="122">
        <v>1</v>
      </c>
      <c r="Q36" s="785" t="s">
        <v>68</v>
      </c>
      <c r="R36" s="112">
        <v>120</v>
      </c>
      <c r="S36" s="112">
        <v>128</v>
      </c>
      <c r="T36" s="619">
        <v>-8</v>
      </c>
      <c r="U36" s="783">
        <v>-6.25</v>
      </c>
      <c r="V36" s="784">
        <v>0.2263083451202263</v>
      </c>
      <c r="W36" s="124"/>
      <c r="AE36" s="122"/>
    </row>
    <row r="37" spans="1:31" ht="18.600000000000001" customHeight="1" x14ac:dyDescent="0.15">
      <c r="A37" s="122">
        <v>32</v>
      </c>
      <c r="B37" s="785" t="s">
        <v>148</v>
      </c>
      <c r="C37" s="112">
        <v>2445</v>
      </c>
      <c r="D37" s="112">
        <v>2452</v>
      </c>
      <c r="E37" s="782">
        <v>-7</v>
      </c>
      <c r="F37" s="783">
        <v>-0.28548123980424145</v>
      </c>
      <c r="G37" s="784">
        <v>0.19801980198019803</v>
      </c>
      <c r="H37" s="124"/>
      <c r="I37" s="1101" t="s">
        <v>245</v>
      </c>
      <c r="J37" s="1101"/>
      <c r="K37" s="260">
        <v>706</v>
      </c>
      <c r="L37" s="260">
        <v>856</v>
      </c>
      <c r="M37" s="777">
        <v>-150</v>
      </c>
      <c r="N37" s="774">
        <v>-17.523364485981308</v>
      </c>
      <c r="O37" s="778">
        <v>4.2432814710042432</v>
      </c>
      <c r="P37" s="122">
        <v>2</v>
      </c>
      <c r="Q37" s="785" t="s">
        <v>72</v>
      </c>
      <c r="R37" s="112">
        <v>306</v>
      </c>
      <c r="S37" s="112">
        <v>327</v>
      </c>
      <c r="T37" s="619">
        <v>-21</v>
      </c>
      <c r="U37" s="783">
        <v>-6.4220183486238538</v>
      </c>
      <c r="V37" s="784">
        <v>0.59405940594059403</v>
      </c>
      <c r="W37" s="124"/>
      <c r="AE37" s="122"/>
    </row>
    <row r="38" spans="1:31" ht="18.600000000000001" customHeight="1" x14ac:dyDescent="0.15">
      <c r="A38" s="122">
        <v>33</v>
      </c>
      <c r="B38" s="785" t="s">
        <v>34</v>
      </c>
      <c r="C38" s="112">
        <v>1180</v>
      </c>
      <c r="D38" s="112">
        <v>1185</v>
      </c>
      <c r="E38" s="782">
        <v>-5</v>
      </c>
      <c r="F38" s="783">
        <v>-0.42194092827004215</v>
      </c>
      <c r="G38" s="784">
        <v>0.14144271570014144</v>
      </c>
      <c r="H38" s="124"/>
      <c r="I38" s="122">
        <v>1</v>
      </c>
      <c r="J38" s="785" t="s">
        <v>71</v>
      </c>
      <c r="K38" s="112">
        <v>82</v>
      </c>
      <c r="L38" s="112">
        <v>103</v>
      </c>
      <c r="M38" s="619">
        <v>-21</v>
      </c>
      <c r="N38" s="783">
        <v>-20.388349514563107</v>
      </c>
      <c r="O38" s="124">
        <v>0.59405940594059403</v>
      </c>
      <c r="P38" s="122">
        <v>3</v>
      </c>
      <c r="Q38" s="785" t="s">
        <v>76</v>
      </c>
      <c r="R38" s="112">
        <v>356</v>
      </c>
      <c r="S38" s="112">
        <v>397</v>
      </c>
      <c r="T38" s="619">
        <v>-41</v>
      </c>
      <c r="U38" s="783">
        <v>-10.327455919395465</v>
      </c>
      <c r="V38" s="784">
        <v>1.1598302687411597</v>
      </c>
      <c r="W38" s="124"/>
      <c r="AE38" s="122"/>
    </row>
    <row r="39" spans="1:31" ht="18.600000000000001" customHeight="1" x14ac:dyDescent="0.15">
      <c r="A39" s="122">
        <v>34</v>
      </c>
      <c r="B39" s="785" t="s">
        <v>37</v>
      </c>
      <c r="C39" s="112">
        <v>587</v>
      </c>
      <c r="D39" s="112">
        <v>630</v>
      </c>
      <c r="E39" s="782">
        <v>-43</v>
      </c>
      <c r="F39" s="783">
        <v>-6.8253968253968251</v>
      </c>
      <c r="G39" s="784">
        <v>1.2164073550212162</v>
      </c>
      <c r="H39" s="124"/>
      <c r="I39" s="122">
        <v>2</v>
      </c>
      <c r="J39" s="785" t="s">
        <v>75</v>
      </c>
      <c r="K39" s="112">
        <v>128</v>
      </c>
      <c r="L39" s="112">
        <v>141</v>
      </c>
      <c r="M39" s="619">
        <v>-13</v>
      </c>
      <c r="N39" s="783">
        <v>-9.2198581560283674</v>
      </c>
      <c r="O39" s="124">
        <v>0.36775106082036779</v>
      </c>
      <c r="P39" s="122">
        <v>4</v>
      </c>
      <c r="Q39" s="785" t="s">
        <v>80</v>
      </c>
      <c r="R39" s="112">
        <v>1244</v>
      </c>
      <c r="S39" s="112">
        <v>1364</v>
      </c>
      <c r="T39" s="619">
        <v>-120</v>
      </c>
      <c r="U39" s="783">
        <v>-8.7976539589442826</v>
      </c>
      <c r="V39" s="784">
        <v>3.3946251768033946</v>
      </c>
      <c r="W39" s="124"/>
      <c r="AE39" s="122"/>
    </row>
    <row r="40" spans="1:31" ht="18.600000000000001" customHeight="1" x14ac:dyDescent="0.15">
      <c r="A40" s="122">
        <v>35</v>
      </c>
      <c r="B40" s="785" t="s">
        <v>40</v>
      </c>
      <c r="C40" s="112">
        <v>168</v>
      </c>
      <c r="D40" s="112">
        <v>186</v>
      </c>
      <c r="E40" s="782">
        <v>-18</v>
      </c>
      <c r="F40" s="783">
        <v>-9.67741935483871</v>
      </c>
      <c r="G40" s="784">
        <v>0.50919377652050912</v>
      </c>
      <c r="H40" s="124"/>
      <c r="I40" s="122">
        <v>3</v>
      </c>
      <c r="J40" s="785" t="s">
        <v>79</v>
      </c>
      <c r="K40" s="112">
        <v>496</v>
      </c>
      <c r="L40" s="112">
        <v>612</v>
      </c>
      <c r="M40" s="619">
        <v>-116</v>
      </c>
      <c r="N40" s="783">
        <v>-18.954248366013072</v>
      </c>
      <c r="O40" s="124">
        <v>3.281471004243282</v>
      </c>
      <c r="P40" s="122">
        <v>5</v>
      </c>
      <c r="Q40" s="785" t="s">
        <v>84</v>
      </c>
      <c r="R40" s="112">
        <v>467</v>
      </c>
      <c r="S40" s="112">
        <v>512</v>
      </c>
      <c r="T40" s="619">
        <v>-45</v>
      </c>
      <c r="U40" s="783">
        <v>-8.7890625</v>
      </c>
      <c r="V40" s="784">
        <v>1.272984441301273</v>
      </c>
      <c r="W40" s="124"/>
      <c r="AE40" s="122"/>
    </row>
    <row r="41" spans="1:31" ht="18.600000000000001" customHeight="1" x14ac:dyDescent="0.15">
      <c r="A41" s="122">
        <v>36</v>
      </c>
      <c r="B41" s="785" t="s">
        <v>43</v>
      </c>
      <c r="C41" s="112">
        <v>957</v>
      </c>
      <c r="D41" s="112">
        <v>1128</v>
      </c>
      <c r="E41" s="782">
        <v>-171</v>
      </c>
      <c r="F41" s="783">
        <v>-15.159574468085108</v>
      </c>
      <c r="G41" s="784">
        <v>4.8373408769448369</v>
      </c>
      <c r="H41" s="124"/>
      <c r="I41" s="1101" t="s">
        <v>230</v>
      </c>
      <c r="J41" s="1101"/>
      <c r="K41" s="260">
        <v>1724</v>
      </c>
      <c r="L41" s="260">
        <v>1992</v>
      </c>
      <c r="M41" s="777">
        <v>-268</v>
      </c>
      <c r="N41" s="774">
        <v>-13.453815261044177</v>
      </c>
      <c r="O41" s="778">
        <v>7.581329561527582</v>
      </c>
      <c r="P41" s="122">
        <v>6</v>
      </c>
      <c r="Q41" s="785" t="s">
        <v>88</v>
      </c>
      <c r="R41" s="112">
        <v>363</v>
      </c>
      <c r="S41" s="112">
        <v>405</v>
      </c>
      <c r="T41" s="619">
        <v>-42</v>
      </c>
      <c r="U41" s="783">
        <v>-10.37037037037037</v>
      </c>
      <c r="V41" s="784">
        <v>1.1881188118811881</v>
      </c>
      <c r="W41" s="124"/>
      <c r="AE41" s="122"/>
    </row>
    <row r="42" spans="1:31" ht="18.600000000000001" customHeight="1" x14ac:dyDescent="0.15">
      <c r="A42" s="122">
        <v>37</v>
      </c>
      <c r="B42" s="785" t="s">
        <v>47</v>
      </c>
      <c r="C42" s="112">
        <v>2478</v>
      </c>
      <c r="D42" s="112">
        <v>2797</v>
      </c>
      <c r="E42" s="782">
        <v>-319</v>
      </c>
      <c r="F42" s="783">
        <v>-11.405076868072936</v>
      </c>
      <c r="G42" s="784">
        <v>9.0240452616690234</v>
      </c>
      <c r="H42" s="124"/>
      <c r="I42" s="122">
        <v>1</v>
      </c>
      <c r="J42" s="785" t="s">
        <v>87</v>
      </c>
      <c r="K42" s="112">
        <v>167</v>
      </c>
      <c r="L42" s="112">
        <v>189</v>
      </c>
      <c r="M42" s="619">
        <v>-22</v>
      </c>
      <c r="N42" s="783">
        <v>-11.640211640211639</v>
      </c>
      <c r="O42" s="124">
        <v>0.6223479490806223</v>
      </c>
      <c r="P42" s="1101" t="s">
        <v>232</v>
      </c>
      <c r="Q42" s="1101"/>
      <c r="R42" s="260">
        <v>3947</v>
      </c>
      <c r="S42" s="260">
        <v>4213</v>
      </c>
      <c r="T42" s="777">
        <v>-266</v>
      </c>
      <c r="U42" s="774">
        <v>-6.3137906479943036</v>
      </c>
      <c r="V42" s="775">
        <v>7.5247524752475243</v>
      </c>
      <c r="W42" s="124"/>
      <c r="AE42" s="122"/>
    </row>
    <row r="43" spans="1:31" ht="18.600000000000001" customHeight="1" x14ac:dyDescent="0.15">
      <c r="A43" s="122">
        <v>38</v>
      </c>
      <c r="B43" s="785" t="s">
        <v>51</v>
      </c>
      <c r="C43" s="112">
        <v>807</v>
      </c>
      <c r="D43" s="112">
        <v>639</v>
      </c>
      <c r="E43" s="782">
        <v>168</v>
      </c>
      <c r="F43" s="783">
        <v>26.291079812206576</v>
      </c>
      <c r="G43" s="784">
        <v>-4.7524752475247523</v>
      </c>
      <c r="H43" s="124"/>
      <c r="I43" s="122">
        <v>2</v>
      </c>
      <c r="J43" s="785" t="s">
        <v>91</v>
      </c>
      <c r="K43" s="112">
        <v>911</v>
      </c>
      <c r="L43" s="112">
        <v>1037</v>
      </c>
      <c r="M43" s="619">
        <v>-126</v>
      </c>
      <c r="N43" s="783">
        <v>-12.150433944069432</v>
      </c>
      <c r="O43" s="124">
        <v>3.564356435643564</v>
      </c>
      <c r="P43" s="122">
        <v>1</v>
      </c>
      <c r="Q43" s="785" t="s">
        <v>96</v>
      </c>
      <c r="R43" s="112">
        <v>1274</v>
      </c>
      <c r="S43" s="112">
        <v>1331</v>
      </c>
      <c r="T43" s="619">
        <v>-57</v>
      </c>
      <c r="U43" s="783">
        <v>-4.2824943651389935</v>
      </c>
      <c r="V43" s="784">
        <v>1.6124469589816126</v>
      </c>
      <c r="W43" s="124"/>
      <c r="AE43" s="122"/>
    </row>
    <row r="44" spans="1:31" ht="18.600000000000001" customHeight="1" x14ac:dyDescent="0.15">
      <c r="A44" s="122">
        <v>39</v>
      </c>
      <c r="B44" s="785" t="s">
        <v>54</v>
      </c>
      <c r="C44" s="112">
        <v>260</v>
      </c>
      <c r="D44" s="112">
        <v>283</v>
      </c>
      <c r="E44" s="782">
        <v>-23</v>
      </c>
      <c r="F44" s="783">
        <v>-8.1272084805653702</v>
      </c>
      <c r="G44" s="784">
        <v>0.65063649222065068</v>
      </c>
      <c r="H44" s="124"/>
      <c r="I44" s="122">
        <v>3</v>
      </c>
      <c r="J44" s="785" t="s">
        <v>95</v>
      </c>
      <c r="K44" s="112">
        <v>292</v>
      </c>
      <c r="L44" s="112">
        <v>353</v>
      </c>
      <c r="M44" s="619">
        <v>-61</v>
      </c>
      <c r="N44" s="783">
        <v>-17.280453257790366</v>
      </c>
      <c r="O44" s="124">
        <v>1.7256011315417257</v>
      </c>
      <c r="P44" s="122">
        <v>2</v>
      </c>
      <c r="Q44" s="785" t="s">
        <v>100</v>
      </c>
      <c r="R44" s="112">
        <v>535</v>
      </c>
      <c r="S44" s="112">
        <v>572</v>
      </c>
      <c r="T44" s="619">
        <v>-37</v>
      </c>
      <c r="U44" s="783">
        <v>-6.4685314685314683</v>
      </c>
      <c r="V44" s="784">
        <v>1.0466760961810466</v>
      </c>
      <c r="W44" s="124"/>
      <c r="AE44" s="122"/>
    </row>
    <row r="45" spans="1:31" ht="18.600000000000001" customHeight="1" x14ac:dyDescent="0.15">
      <c r="A45" s="122">
        <v>40</v>
      </c>
      <c r="B45" s="785" t="s">
        <v>58</v>
      </c>
      <c r="C45" s="112">
        <v>355</v>
      </c>
      <c r="D45" s="112">
        <v>440</v>
      </c>
      <c r="E45" s="782">
        <v>-85</v>
      </c>
      <c r="F45" s="783">
        <v>-19.318181818181817</v>
      </c>
      <c r="G45" s="784">
        <v>2.4045261669024045</v>
      </c>
      <c r="H45" s="124"/>
      <c r="I45" s="122">
        <v>4</v>
      </c>
      <c r="J45" s="785" t="s">
        <v>99</v>
      </c>
      <c r="K45" s="112">
        <v>354</v>
      </c>
      <c r="L45" s="112">
        <v>413</v>
      </c>
      <c r="M45" s="619">
        <v>-59</v>
      </c>
      <c r="N45" s="783">
        <v>-14.285714285714285</v>
      </c>
      <c r="O45" s="124">
        <v>1.6690240452616689</v>
      </c>
      <c r="P45" s="122">
        <v>3</v>
      </c>
      <c r="Q45" s="785" t="s">
        <v>104</v>
      </c>
      <c r="R45" s="112">
        <v>126</v>
      </c>
      <c r="S45" s="112">
        <v>135</v>
      </c>
      <c r="T45" s="619">
        <v>-9</v>
      </c>
      <c r="U45" s="783">
        <v>-6.666666666666667</v>
      </c>
      <c r="V45" s="784">
        <v>0.25459688826025456</v>
      </c>
      <c r="W45" s="124"/>
      <c r="AE45" s="122"/>
    </row>
    <row r="46" spans="1:31" ht="18.600000000000001" customHeight="1" x14ac:dyDescent="0.15">
      <c r="A46" s="122">
        <v>41</v>
      </c>
      <c r="B46" s="785" t="s">
        <v>62</v>
      </c>
      <c r="C46" s="112">
        <v>547</v>
      </c>
      <c r="D46" s="112">
        <v>576</v>
      </c>
      <c r="E46" s="782">
        <v>-29</v>
      </c>
      <c r="F46" s="783">
        <v>-5.0347222222222223</v>
      </c>
      <c r="G46" s="784">
        <v>0.82036775106082049</v>
      </c>
      <c r="H46" s="124"/>
      <c r="K46" s="116"/>
      <c r="L46" s="116"/>
      <c r="M46" s="122"/>
      <c r="N46" s="114"/>
      <c r="O46" s="114"/>
      <c r="P46" s="122">
        <v>4</v>
      </c>
      <c r="Q46" s="785" t="s">
        <v>108</v>
      </c>
      <c r="R46" s="112">
        <v>304</v>
      </c>
      <c r="S46" s="112">
        <v>334</v>
      </c>
      <c r="T46" s="619">
        <v>-30</v>
      </c>
      <c r="U46" s="783">
        <v>-8.9820359281437128</v>
      </c>
      <c r="V46" s="784">
        <v>0.84865629420084865</v>
      </c>
      <c r="W46" s="124"/>
      <c r="AE46" s="122"/>
    </row>
    <row r="47" spans="1:31" ht="18.600000000000001" customHeight="1" x14ac:dyDescent="0.15">
      <c r="A47" s="122">
        <v>42</v>
      </c>
      <c r="B47" s="785" t="s">
        <v>66</v>
      </c>
      <c r="C47" s="112">
        <v>412</v>
      </c>
      <c r="D47" s="112">
        <v>374</v>
      </c>
      <c r="E47" s="782">
        <v>38</v>
      </c>
      <c r="F47" s="783">
        <v>10.160427807486631</v>
      </c>
      <c r="G47" s="784">
        <v>-1.074964639321075</v>
      </c>
      <c r="H47" s="124"/>
      <c r="J47" s="122"/>
      <c r="K47" s="116"/>
      <c r="L47" s="116"/>
      <c r="M47" s="791"/>
      <c r="N47" s="116"/>
      <c r="O47" s="122"/>
      <c r="P47" s="122">
        <v>5</v>
      </c>
      <c r="Q47" s="785" t="s">
        <v>111</v>
      </c>
      <c r="R47" s="112">
        <v>425</v>
      </c>
      <c r="S47" s="112">
        <v>419</v>
      </c>
      <c r="T47" s="619">
        <v>6</v>
      </c>
      <c r="U47" s="783">
        <v>1.431980906921241</v>
      </c>
      <c r="V47" s="784">
        <v>-0.16973125884016974</v>
      </c>
      <c r="W47" s="124"/>
      <c r="AE47" s="122"/>
    </row>
    <row r="48" spans="1:31" ht="18.600000000000001" customHeight="1" x14ac:dyDescent="0.15">
      <c r="B48" s="122"/>
      <c r="C48" s="112"/>
      <c r="D48" s="112"/>
      <c r="E48" s="791"/>
      <c r="F48" s="116"/>
      <c r="H48" s="124"/>
      <c r="J48" s="122"/>
      <c r="K48" s="116"/>
      <c r="L48" s="116"/>
      <c r="M48" s="791"/>
      <c r="N48" s="116"/>
      <c r="O48" s="122"/>
      <c r="P48" s="122">
        <v>6</v>
      </c>
      <c r="Q48" s="785" t="s">
        <v>115</v>
      </c>
      <c r="R48" s="112">
        <v>460</v>
      </c>
      <c r="S48" s="112">
        <v>494</v>
      </c>
      <c r="T48" s="619">
        <v>-34</v>
      </c>
      <c r="U48" s="783">
        <v>-6.8825910931174086</v>
      </c>
      <c r="V48" s="784">
        <v>0.96181046676096171</v>
      </c>
      <c r="W48" s="124"/>
      <c r="AE48" s="122"/>
    </row>
    <row r="49" spans="1:31" ht="18.600000000000001" customHeight="1" x14ac:dyDescent="0.15">
      <c r="A49" s="122"/>
      <c r="B49" s="792"/>
      <c r="C49" s="112"/>
      <c r="D49" s="112"/>
      <c r="E49" s="621"/>
      <c r="F49" s="783"/>
      <c r="G49" s="784"/>
      <c r="H49" s="124"/>
      <c r="J49" s="122"/>
      <c r="K49" s="116"/>
      <c r="L49" s="116"/>
      <c r="M49" s="791"/>
      <c r="N49" s="116"/>
      <c r="O49" s="122"/>
      <c r="P49" s="122">
        <v>7</v>
      </c>
      <c r="Q49" s="785" t="s">
        <v>119</v>
      </c>
      <c r="R49" s="112">
        <v>679</v>
      </c>
      <c r="S49" s="112">
        <v>758</v>
      </c>
      <c r="T49" s="619">
        <v>-79</v>
      </c>
      <c r="U49" s="783">
        <v>-10.422163588390502</v>
      </c>
      <c r="V49" s="784">
        <v>2.2347949080622347</v>
      </c>
      <c r="W49" s="124"/>
      <c r="AE49" s="122"/>
    </row>
    <row r="50" spans="1:31" ht="18.600000000000001" customHeight="1" x14ac:dyDescent="0.15">
      <c r="A50" s="122"/>
      <c r="B50" s="792"/>
      <c r="C50" s="112"/>
      <c r="D50" s="112"/>
      <c r="E50" s="621"/>
      <c r="F50" s="783"/>
      <c r="G50" s="784"/>
      <c r="H50" s="124"/>
      <c r="J50" s="122"/>
      <c r="K50" s="129"/>
      <c r="L50" s="793"/>
      <c r="M50" s="129"/>
      <c r="N50" s="129"/>
      <c r="O50" s="128"/>
      <c r="P50" s="53">
        <v>8</v>
      </c>
      <c r="Q50" s="794" t="s">
        <v>231</v>
      </c>
      <c r="R50" s="112">
        <v>144</v>
      </c>
      <c r="S50" s="54">
        <v>170</v>
      </c>
      <c r="T50" s="795">
        <v>-26</v>
      </c>
      <c r="U50" s="796">
        <v>-15.294117647058824</v>
      </c>
      <c r="V50" s="797">
        <v>0.73550212164073558</v>
      </c>
      <c r="W50" s="124"/>
      <c r="AE50" s="122"/>
    </row>
    <row r="51" spans="1:31" ht="16.5" customHeight="1" x14ac:dyDescent="0.15">
      <c r="A51" s="1111" t="s">
        <v>593</v>
      </c>
      <c r="B51" s="1111"/>
      <c r="C51" s="1111"/>
      <c r="D51" s="1111"/>
      <c r="E51" s="1111"/>
      <c r="F51" s="1111"/>
      <c r="G51" s="1111"/>
      <c r="H51" s="1111"/>
      <c r="I51" s="1111"/>
      <c r="J51" s="1111"/>
      <c r="K51" s="122"/>
      <c r="L51" s="122"/>
      <c r="M51" s="122"/>
      <c r="N51" s="122"/>
      <c r="O51" s="122"/>
      <c r="P51" s="697"/>
      <c r="Q51" s="697"/>
      <c r="R51" s="798"/>
      <c r="S51" s="127"/>
      <c r="T51" s="513"/>
      <c r="U51" s="124"/>
      <c r="V51" s="124"/>
      <c r="W51" s="124"/>
    </row>
    <row r="52" spans="1:31" ht="18" customHeight="1" x14ac:dyDescent="0.15">
      <c r="A52" s="55" t="s">
        <v>729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W52" s="124"/>
    </row>
    <row r="53" spans="1:31" ht="18" customHeight="1" x14ac:dyDescent="0.1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31" ht="18" customHeight="1" x14ac:dyDescent="0.15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31" ht="18" customHeight="1" x14ac:dyDescent="0.15"/>
    <row r="56" spans="1:31" ht="18" customHeight="1" x14ac:dyDescent="0.15"/>
    <row r="57" spans="1:31" ht="18" customHeight="1" x14ac:dyDescent="0.15"/>
    <row r="58" spans="1:31" ht="18" customHeight="1" x14ac:dyDescent="0.15"/>
    <row r="59" spans="1:31" ht="18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4827" ht="41.25" customHeight="1" x14ac:dyDescent="0.15"/>
    <row r="4860" ht="11.25" customHeight="1" x14ac:dyDescent="0.15"/>
  </sheetData>
  <mergeCells count="42">
    <mergeCell ref="P42:Q42"/>
    <mergeCell ref="I35:J35"/>
    <mergeCell ref="K3:L3"/>
    <mergeCell ref="M3:M4"/>
    <mergeCell ref="P18:Q18"/>
    <mergeCell ref="I25:J25"/>
    <mergeCell ref="I37:J37"/>
    <mergeCell ref="A51:J51"/>
    <mergeCell ref="Z3:AA3"/>
    <mergeCell ref="T3:T4"/>
    <mergeCell ref="U3:U4"/>
    <mergeCell ref="X14:Y14"/>
    <mergeCell ref="V3:V4"/>
    <mergeCell ref="P5:Q5"/>
    <mergeCell ref="P35:Q35"/>
    <mergeCell ref="I41:J41"/>
    <mergeCell ref="X17:Y17"/>
    <mergeCell ref="A5:B5"/>
    <mergeCell ref="I17:J17"/>
    <mergeCell ref="I5:J5"/>
    <mergeCell ref="X24:Y24"/>
    <mergeCell ref="X3:Y4"/>
    <mergeCell ref="X23:Y23"/>
    <mergeCell ref="A2:B2"/>
    <mergeCell ref="P1:U1"/>
    <mergeCell ref="R3:S3"/>
    <mergeCell ref="F3:F4"/>
    <mergeCell ref="E3:E4"/>
    <mergeCell ref="O3:O4"/>
    <mergeCell ref="P3:Q4"/>
    <mergeCell ref="G3:G4"/>
    <mergeCell ref="N3:N4"/>
    <mergeCell ref="G1:O1"/>
    <mergeCell ref="A3:B4"/>
    <mergeCell ref="C3:D3"/>
    <mergeCell ref="I3:J4"/>
    <mergeCell ref="AD3:AD4"/>
    <mergeCell ref="X10:Y10"/>
    <mergeCell ref="X22:Y22"/>
    <mergeCell ref="AC3:AC4"/>
    <mergeCell ref="X5:Y5"/>
    <mergeCell ref="AB3:AB4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W62"/>
  <sheetViews>
    <sheetView view="pageBreakPreview" zoomScaleNormal="100" zoomScaleSheetLayoutView="100" workbookViewId="0">
      <selection activeCell="A2" sqref="A2:H2"/>
    </sheetView>
  </sheetViews>
  <sheetFormatPr defaultColWidth="8" defaultRowHeight="12" x14ac:dyDescent="0.15"/>
  <cols>
    <col min="1" max="1" width="10.875" style="121" customWidth="1"/>
    <col min="2" max="2" width="10.875" style="115" customWidth="1"/>
    <col min="3" max="4" width="10.875" style="55" customWidth="1"/>
    <col min="5" max="5" width="10.875" style="121" customWidth="1"/>
    <col min="6" max="8" width="10.875" style="55" customWidth="1"/>
    <col min="9" max="9" width="10.875" style="121" customWidth="1"/>
    <col min="10" max="12" width="10.875" style="55" customWidth="1"/>
    <col min="13" max="13" width="10.875" style="121" customWidth="1"/>
    <col min="14" max="16" width="10.875" style="55" customWidth="1"/>
    <col min="17" max="16384" width="8" style="55"/>
  </cols>
  <sheetData>
    <row r="2" spans="1:19" s="718" customFormat="1" ht="21" customHeight="1" x14ac:dyDescent="0.15">
      <c r="A2" s="1119" t="s">
        <v>458</v>
      </c>
      <c r="B2" s="1119"/>
      <c r="C2" s="1119"/>
      <c r="D2" s="1119"/>
      <c r="E2" s="1119"/>
      <c r="F2" s="1119"/>
      <c r="G2" s="1119"/>
      <c r="H2" s="1119"/>
      <c r="I2" s="722" t="s">
        <v>501</v>
      </c>
      <c r="J2" s="722"/>
      <c r="K2" s="722"/>
      <c r="L2" s="722"/>
      <c r="M2" s="722"/>
      <c r="N2" s="722"/>
      <c r="O2" s="722"/>
    </row>
    <row r="3" spans="1:19" s="880" customFormat="1" ht="17.25" x14ac:dyDescent="0.2">
      <c r="A3" s="1039" t="s">
        <v>502</v>
      </c>
      <c r="B3" s="1039"/>
      <c r="C3" s="893"/>
      <c r="E3" s="894"/>
      <c r="H3" s="895"/>
      <c r="I3" s="894"/>
      <c r="M3" s="894"/>
      <c r="N3" s="1120" t="s">
        <v>747</v>
      </c>
      <c r="O3" s="1120"/>
      <c r="P3" s="1120"/>
      <c r="Q3" s="896"/>
    </row>
    <row r="4" spans="1:19" s="64" customFormat="1" ht="15.6" customHeight="1" x14ac:dyDescent="0.15">
      <c r="A4" s="720" t="s">
        <v>165</v>
      </c>
      <c r="B4" s="183" t="s">
        <v>166</v>
      </c>
      <c r="C4" s="719" t="s">
        <v>167</v>
      </c>
      <c r="D4" s="771" t="s">
        <v>168</v>
      </c>
      <c r="E4" s="62" t="s">
        <v>165</v>
      </c>
      <c r="F4" s="719" t="s">
        <v>166</v>
      </c>
      <c r="G4" s="719" t="s">
        <v>167</v>
      </c>
      <c r="H4" s="771" t="s">
        <v>168</v>
      </c>
      <c r="I4" s="720" t="s">
        <v>165</v>
      </c>
      <c r="J4" s="719" t="s">
        <v>166</v>
      </c>
      <c r="K4" s="719" t="s">
        <v>167</v>
      </c>
      <c r="L4" s="63" t="s">
        <v>168</v>
      </c>
      <c r="M4" s="720" t="s">
        <v>165</v>
      </c>
      <c r="N4" s="719" t="s">
        <v>166</v>
      </c>
      <c r="O4" s="719" t="s">
        <v>167</v>
      </c>
      <c r="P4" s="771" t="s">
        <v>168</v>
      </c>
    </row>
    <row r="5" spans="1:19" ht="15.6" customHeight="1" x14ac:dyDescent="0.15">
      <c r="A5" s="65" t="s">
        <v>166</v>
      </c>
      <c r="B5" s="799">
        <v>94839</v>
      </c>
      <c r="C5" s="449">
        <v>46911</v>
      </c>
      <c r="D5" s="800">
        <v>47928</v>
      </c>
      <c r="E5" s="454"/>
      <c r="F5" s="455"/>
      <c r="G5" s="456"/>
      <c r="H5" s="455"/>
      <c r="I5" s="457"/>
      <c r="J5" s="455"/>
      <c r="K5" s="456"/>
      <c r="L5" s="458"/>
      <c r="M5" s="459"/>
      <c r="N5" s="455"/>
      <c r="O5" s="456"/>
      <c r="P5" s="455"/>
    </row>
    <row r="6" spans="1:19" ht="15.6" customHeight="1" x14ac:dyDescent="0.15">
      <c r="A6" s="717" t="s">
        <v>514</v>
      </c>
      <c r="B6" s="801">
        <v>3161</v>
      </c>
      <c r="C6" s="460">
        <v>1592</v>
      </c>
      <c r="D6" s="460">
        <v>1569</v>
      </c>
      <c r="E6" s="454" t="s">
        <v>520</v>
      </c>
      <c r="F6" s="801">
        <v>5251</v>
      </c>
      <c r="G6" s="460">
        <v>2735</v>
      </c>
      <c r="H6" s="455">
        <v>2516</v>
      </c>
      <c r="I6" s="457" t="s">
        <v>526</v>
      </c>
      <c r="J6" s="801">
        <v>7409</v>
      </c>
      <c r="K6" s="460">
        <v>3642</v>
      </c>
      <c r="L6" s="458">
        <v>3767</v>
      </c>
      <c r="M6" s="454" t="s">
        <v>514</v>
      </c>
      <c r="N6" s="455">
        <v>3161</v>
      </c>
      <c r="O6" s="460">
        <v>1592</v>
      </c>
      <c r="P6" s="455">
        <v>1569</v>
      </c>
    </row>
    <row r="7" spans="1:19" ht="15.6" customHeight="1" x14ac:dyDescent="0.15">
      <c r="A7" s="717">
        <v>0</v>
      </c>
      <c r="B7" s="801">
        <v>545</v>
      </c>
      <c r="C7" s="460">
        <v>259</v>
      </c>
      <c r="D7" s="802">
        <v>286</v>
      </c>
      <c r="E7" s="454">
        <v>35</v>
      </c>
      <c r="F7" s="801">
        <v>1056</v>
      </c>
      <c r="G7" s="460">
        <v>562</v>
      </c>
      <c r="H7" s="455">
        <v>494</v>
      </c>
      <c r="I7" s="457">
        <v>70</v>
      </c>
      <c r="J7" s="801">
        <v>1678</v>
      </c>
      <c r="K7" s="460">
        <v>820</v>
      </c>
      <c r="L7" s="458">
        <v>858</v>
      </c>
      <c r="M7" s="454" t="s">
        <v>515</v>
      </c>
      <c r="N7" s="455">
        <v>3660</v>
      </c>
      <c r="O7" s="455">
        <v>1882</v>
      </c>
      <c r="P7" s="455">
        <v>1778</v>
      </c>
      <c r="Q7" s="122"/>
    </row>
    <row r="8" spans="1:19" ht="15.6" customHeight="1" x14ac:dyDescent="0.15">
      <c r="A8" s="717">
        <v>1</v>
      </c>
      <c r="B8" s="801">
        <v>630</v>
      </c>
      <c r="C8" s="460">
        <v>300</v>
      </c>
      <c r="D8" s="802">
        <v>330</v>
      </c>
      <c r="E8" s="454">
        <v>36</v>
      </c>
      <c r="F8" s="801">
        <v>1064</v>
      </c>
      <c r="G8" s="460">
        <v>564</v>
      </c>
      <c r="H8" s="455">
        <v>500</v>
      </c>
      <c r="I8" s="457">
        <v>71</v>
      </c>
      <c r="J8" s="801">
        <v>1649</v>
      </c>
      <c r="K8" s="460">
        <v>831</v>
      </c>
      <c r="L8" s="458">
        <v>818</v>
      </c>
      <c r="M8" s="454" t="s">
        <v>516</v>
      </c>
      <c r="N8" s="455">
        <v>4378</v>
      </c>
      <c r="O8" s="455">
        <v>2297</v>
      </c>
      <c r="P8" s="455">
        <v>2081</v>
      </c>
      <c r="Q8" s="122"/>
    </row>
    <row r="9" spans="1:19" ht="15.6" customHeight="1" x14ac:dyDescent="0.15">
      <c r="A9" s="717">
        <v>2</v>
      </c>
      <c r="B9" s="801">
        <v>590</v>
      </c>
      <c r="C9" s="460">
        <v>297</v>
      </c>
      <c r="D9" s="802">
        <v>293</v>
      </c>
      <c r="E9" s="454">
        <v>37</v>
      </c>
      <c r="F9" s="801">
        <v>1047</v>
      </c>
      <c r="G9" s="460">
        <v>518</v>
      </c>
      <c r="H9" s="455">
        <v>529</v>
      </c>
      <c r="I9" s="457">
        <v>72</v>
      </c>
      <c r="J9" s="801">
        <v>1630</v>
      </c>
      <c r="K9" s="460">
        <v>797</v>
      </c>
      <c r="L9" s="458">
        <v>833</v>
      </c>
      <c r="M9" s="454" t="s">
        <v>517</v>
      </c>
      <c r="N9" s="455">
        <v>4552</v>
      </c>
      <c r="O9" s="455">
        <v>2268</v>
      </c>
      <c r="P9" s="455">
        <v>2284</v>
      </c>
      <c r="Q9" s="122"/>
    </row>
    <row r="10" spans="1:19" ht="15.6" customHeight="1" x14ac:dyDescent="0.15">
      <c r="A10" s="717">
        <v>3</v>
      </c>
      <c r="B10" s="801">
        <v>669</v>
      </c>
      <c r="C10" s="460">
        <v>328</v>
      </c>
      <c r="D10" s="802">
        <v>341</v>
      </c>
      <c r="E10" s="454">
        <v>38</v>
      </c>
      <c r="F10" s="801">
        <v>1003</v>
      </c>
      <c r="G10" s="460">
        <v>510</v>
      </c>
      <c r="H10" s="455">
        <v>493</v>
      </c>
      <c r="I10" s="457">
        <v>73</v>
      </c>
      <c r="J10" s="801">
        <v>1564</v>
      </c>
      <c r="K10" s="460">
        <v>801</v>
      </c>
      <c r="L10" s="458">
        <v>763</v>
      </c>
      <c r="M10" s="454" t="s">
        <v>518</v>
      </c>
      <c r="N10" s="455">
        <v>4179</v>
      </c>
      <c r="O10" s="455">
        <v>2219</v>
      </c>
      <c r="P10" s="455">
        <v>1960</v>
      </c>
      <c r="S10" s="721"/>
    </row>
    <row r="11" spans="1:19" ht="15.6" customHeight="1" x14ac:dyDescent="0.15">
      <c r="A11" s="717">
        <v>4</v>
      </c>
      <c r="B11" s="801">
        <v>727</v>
      </c>
      <c r="C11" s="460">
        <v>408</v>
      </c>
      <c r="D11" s="802">
        <v>319</v>
      </c>
      <c r="E11" s="454">
        <v>39</v>
      </c>
      <c r="F11" s="801">
        <v>1081</v>
      </c>
      <c r="G11" s="460">
        <v>581</v>
      </c>
      <c r="H11" s="455">
        <v>500</v>
      </c>
      <c r="I11" s="457">
        <v>74</v>
      </c>
      <c r="J11" s="801">
        <v>888</v>
      </c>
      <c r="K11" s="460">
        <v>393</v>
      </c>
      <c r="L11" s="458">
        <v>495</v>
      </c>
      <c r="M11" s="454" t="s">
        <v>519</v>
      </c>
      <c r="N11" s="455">
        <v>3578</v>
      </c>
      <c r="O11" s="455">
        <v>1959</v>
      </c>
      <c r="P11" s="455">
        <v>1619</v>
      </c>
    </row>
    <row r="12" spans="1:19" ht="15.6" customHeight="1" x14ac:dyDescent="0.15">
      <c r="A12" s="717" t="s">
        <v>515</v>
      </c>
      <c r="B12" s="801">
        <v>3660</v>
      </c>
      <c r="C12" s="460">
        <v>1882</v>
      </c>
      <c r="D12" s="460">
        <v>1778</v>
      </c>
      <c r="E12" s="454" t="s">
        <v>521</v>
      </c>
      <c r="F12" s="801">
        <v>6225</v>
      </c>
      <c r="G12" s="460">
        <v>3187</v>
      </c>
      <c r="H12" s="455">
        <v>3038</v>
      </c>
      <c r="I12" s="457" t="s">
        <v>527</v>
      </c>
      <c r="J12" s="801">
        <v>5078</v>
      </c>
      <c r="K12" s="460">
        <v>2370</v>
      </c>
      <c r="L12" s="458">
        <v>2708</v>
      </c>
      <c r="M12" s="454" t="s">
        <v>541</v>
      </c>
      <c r="N12" s="455">
        <v>4533</v>
      </c>
      <c r="O12" s="455">
        <v>2353</v>
      </c>
      <c r="P12" s="455">
        <v>2180</v>
      </c>
    </row>
    <row r="13" spans="1:19" ht="15.6" customHeight="1" x14ac:dyDescent="0.15">
      <c r="A13" s="717">
        <v>5</v>
      </c>
      <c r="B13" s="801">
        <v>665</v>
      </c>
      <c r="C13" s="460">
        <v>328</v>
      </c>
      <c r="D13" s="802">
        <v>337</v>
      </c>
      <c r="E13" s="454">
        <v>40</v>
      </c>
      <c r="F13" s="801">
        <v>1180</v>
      </c>
      <c r="G13" s="460">
        <v>591</v>
      </c>
      <c r="H13" s="455">
        <v>589</v>
      </c>
      <c r="I13" s="457">
        <v>75</v>
      </c>
      <c r="J13" s="801">
        <v>917</v>
      </c>
      <c r="K13" s="460">
        <v>455</v>
      </c>
      <c r="L13" s="458">
        <v>462</v>
      </c>
      <c r="M13" s="454" t="s">
        <v>520</v>
      </c>
      <c r="N13" s="455">
        <v>5251</v>
      </c>
      <c r="O13" s="455">
        <v>2735</v>
      </c>
      <c r="P13" s="455">
        <v>2516</v>
      </c>
    </row>
    <row r="14" spans="1:19" ht="15.6" customHeight="1" x14ac:dyDescent="0.15">
      <c r="A14" s="717">
        <v>6</v>
      </c>
      <c r="B14" s="801">
        <v>721</v>
      </c>
      <c r="C14" s="460">
        <v>374</v>
      </c>
      <c r="D14" s="802">
        <v>347</v>
      </c>
      <c r="E14" s="454">
        <v>41</v>
      </c>
      <c r="F14" s="801">
        <v>1198</v>
      </c>
      <c r="G14" s="460">
        <v>635</v>
      </c>
      <c r="H14" s="455">
        <v>563</v>
      </c>
      <c r="I14" s="457">
        <v>76</v>
      </c>
      <c r="J14" s="801">
        <v>1148</v>
      </c>
      <c r="K14" s="460">
        <v>540</v>
      </c>
      <c r="L14" s="458">
        <v>608</v>
      </c>
      <c r="M14" s="454" t="s">
        <v>521</v>
      </c>
      <c r="N14" s="455">
        <v>6225</v>
      </c>
      <c r="O14" s="455">
        <v>3187</v>
      </c>
      <c r="P14" s="455">
        <v>3038</v>
      </c>
      <c r="S14" s="721"/>
    </row>
    <row r="15" spans="1:19" ht="15.6" customHeight="1" x14ac:dyDescent="0.15">
      <c r="A15" s="717">
        <v>7</v>
      </c>
      <c r="B15" s="801">
        <v>781</v>
      </c>
      <c r="C15" s="460">
        <v>413</v>
      </c>
      <c r="D15" s="802">
        <v>368</v>
      </c>
      <c r="E15" s="454">
        <v>42</v>
      </c>
      <c r="F15" s="801">
        <v>1249</v>
      </c>
      <c r="G15" s="460">
        <v>616</v>
      </c>
      <c r="H15" s="455">
        <v>633</v>
      </c>
      <c r="I15" s="457">
        <v>77</v>
      </c>
      <c r="J15" s="801">
        <v>1037</v>
      </c>
      <c r="K15" s="460">
        <v>469</v>
      </c>
      <c r="L15" s="458">
        <v>568</v>
      </c>
      <c r="M15" s="454" t="s">
        <v>522</v>
      </c>
      <c r="N15" s="455">
        <v>7327</v>
      </c>
      <c r="O15" s="455">
        <v>3753</v>
      </c>
      <c r="P15" s="455">
        <v>3574</v>
      </c>
    </row>
    <row r="16" spans="1:19" ht="15.6" customHeight="1" x14ac:dyDescent="0.15">
      <c r="A16" s="717">
        <v>8</v>
      </c>
      <c r="B16" s="801">
        <v>745</v>
      </c>
      <c r="C16" s="460">
        <v>402</v>
      </c>
      <c r="D16" s="802">
        <v>343</v>
      </c>
      <c r="E16" s="454">
        <v>43</v>
      </c>
      <c r="F16" s="801">
        <v>1248</v>
      </c>
      <c r="G16" s="460">
        <v>657</v>
      </c>
      <c r="H16" s="455">
        <v>591</v>
      </c>
      <c r="I16" s="457">
        <v>78</v>
      </c>
      <c r="J16" s="801">
        <v>1020</v>
      </c>
      <c r="K16" s="460">
        <v>452</v>
      </c>
      <c r="L16" s="458">
        <v>568</v>
      </c>
      <c r="M16" s="454" t="s">
        <v>523</v>
      </c>
      <c r="N16" s="455">
        <v>6374</v>
      </c>
      <c r="O16" s="455">
        <v>3251</v>
      </c>
      <c r="P16" s="455">
        <v>3123</v>
      </c>
    </row>
    <row r="17" spans="1:23" ht="15.6" customHeight="1" x14ac:dyDescent="0.15">
      <c r="A17" s="717">
        <v>9</v>
      </c>
      <c r="B17" s="801">
        <v>748</v>
      </c>
      <c r="C17" s="460">
        <v>365</v>
      </c>
      <c r="D17" s="802">
        <v>383</v>
      </c>
      <c r="E17" s="454">
        <v>44</v>
      </c>
      <c r="F17" s="801">
        <v>1350</v>
      </c>
      <c r="G17" s="460">
        <v>688</v>
      </c>
      <c r="H17" s="455">
        <v>662</v>
      </c>
      <c r="I17" s="457">
        <v>79</v>
      </c>
      <c r="J17" s="801">
        <v>956</v>
      </c>
      <c r="K17" s="460">
        <v>454</v>
      </c>
      <c r="L17" s="458">
        <v>502</v>
      </c>
      <c r="M17" s="454" t="s">
        <v>524</v>
      </c>
      <c r="N17" s="455">
        <v>6083</v>
      </c>
      <c r="O17" s="455">
        <v>3077</v>
      </c>
      <c r="P17" s="455">
        <v>3006</v>
      </c>
      <c r="S17" s="721"/>
    </row>
    <row r="18" spans="1:23" ht="15.6" customHeight="1" x14ac:dyDescent="0.15">
      <c r="A18" s="717" t="s">
        <v>516</v>
      </c>
      <c r="B18" s="801">
        <v>4378</v>
      </c>
      <c r="C18" s="460">
        <v>2297</v>
      </c>
      <c r="D18" s="460">
        <v>2081</v>
      </c>
      <c r="E18" s="454" t="s">
        <v>522</v>
      </c>
      <c r="F18" s="801">
        <v>7327</v>
      </c>
      <c r="G18" s="460">
        <v>3753</v>
      </c>
      <c r="H18" s="455">
        <v>3574</v>
      </c>
      <c r="I18" s="457" t="s">
        <v>528</v>
      </c>
      <c r="J18" s="801">
        <v>3928</v>
      </c>
      <c r="K18" s="460">
        <v>1694</v>
      </c>
      <c r="L18" s="458">
        <v>2234</v>
      </c>
      <c r="M18" s="454" t="s">
        <v>542</v>
      </c>
      <c r="N18" s="455">
        <v>6524</v>
      </c>
      <c r="O18" s="455">
        <v>3322</v>
      </c>
      <c r="P18" s="455">
        <v>3202</v>
      </c>
    </row>
    <row r="19" spans="1:23" ht="15.6" customHeight="1" x14ac:dyDescent="0.15">
      <c r="A19" s="717">
        <v>10</v>
      </c>
      <c r="B19" s="801">
        <v>880</v>
      </c>
      <c r="C19" s="460">
        <v>455</v>
      </c>
      <c r="D19" s="802">
        <v>425</v>
      </c>
      <c r="E19" s="454">
        <v>45</v>
      </c>
      <c r="F19" s="801">
        <v>1403</v>
      </c>
      <c r="G19" s="460">
        <v>734</v>
      </c>
      <c r="H19" s="455">
        <v>669</v>
      </c>
      <c r="I19" s="457">
        <v>80</v>
      </c>
      <c r="J19" s="801">
        <v>929</v>
      </c>
      <c r="K19" s="460">
        <v>413</v>
      </c>
      <c r="L19" s="458">
        <v>516</v>
      </c>
      <c r="M19" s="454" t="s">
        <v>525</v>
      </c>
      <c r="N19" s="455">
        <v>7362</v>
      </c>
      <c r="O19" s="455">
        <v>3621</v>
      </c>
      <c r="P19" s="455">
        <v>3741</v>
      </c>
    </row>
    <row r="20" spans="1:23" ht="15.6" customHeight="1" x14ac:dyDescent="0.15">
      <c r="A20" s="717">
        <v>11</v>
      </c>
      <c r="B20" s="801">
        <v>831</v>
      </c>
      <c r="C20" s="460">
        <v>443</v>
      </c>
      <c r="D20" s="802">
        <v>388</v>
      </c>
      <c r="E20" s="454">
        <v>46</v>
      </c>
      <c r="F20" s="801">
        <v>1488</v>
      </c>
      <c r="G20" s="460">
        <v>746</v>
      </c>
      <c r="H20" s="455">
        <v>742</v>
      </c>
      <c r="I20" s="457">
        <v>81</v>
      </c>
      <c r="J20" s="801">
        <v>751</v>
      </c>
      <c r="K20" s="460">
        <v>325</v>
      </c>
      <c r="L20" s="458">
        <v>426</v>
      </c>
      <c r="M20" s="454" t="s">
        <v>526</v>
      </c>
      <c r="N20" s="455">
        <v>7409</v>
      </c>
      <c r="O20" s="455">
        <v>3642</v>
      </c>
      <c r="P20" s="455">
        <v>3767</v>
      </c>
    </row>
    <row r="21" spans="1:23" ht="15.6" customHeight="1" x14ac:dyDescent="0.15">
      <c r="A21" s="717">
        <v>12</v>
      </c>
      <c r="B21" s="801">
        <v>868</v>
      </c>
      <c r="C21" s="460">
        <v>457</v>
      </c>
      <c r="D21" s="802">
        <v>411</v>
      </c>
      <c r="E21" s="454">
        <v>47</v>
      </c>
      <c r="F21" s="801">
        <v>1607</v>
      </c>
      <c r="G21" s="460">
        <v>808</v>
      </c>
      <c r="H21" s="455">
        <v>799</v>
      </c>
      <c r="I21" s="457">
        <v>82</v>
      </c>
      <c r="J21" s="801">
        <v>761</v>
      </c>
      <c r="K21" s="460">
        <v>316</v>
      </c>
      <c r="L21" s="458">
        <v>445</v>
      </c>
      <c r="M21" s="454" t="s">
        <v>527</v>
      </c>
      <c r="N21" s="455">
        <v>5078</v>
      </c>
      <c r="O21" s="455">
        <v>2370</v>
      </c>
      <c r="P21" s="455">
        <v>2708</v>
      </c>
      <c r="S21" s="721"/>
    </row>
    <row r="22" spans="1:23" ht="15.6" customHeight="1" x14ac:dyDescent="0.15">
      <c r="A22" s="717">
        <v>13</v>
      </c>
      <c r="B22" s="801">
        <v>942</v>
      </c>
      <c r="C22" s="460">
        <v>499</v>
      </c>
      <c r="D22" s="802">
        <v>443</v>
      </c>
      <c r="E22" s="454">
        <v>48</v>
      </c>
      <c r="F22" s="801">
        <v>1435</v>
      </c>
      <c r="G22" s="460">
        <v>739</v>
      </c>
      <c r="H22" s="455">
        <v>696</v>
      </c>
      <c r="I22" s="457">
        <v>83</v>
      </c>
      <c r="J22" s="801">
        <v>740</v>
      </c>
      <c r="K22" s="460">
        <v>341</v>
      </c>
      <c r="L22" s="458">
        <v>399</v>
      </c>
      <c r="M22" s="454" t="s">
        <v>528</v>
      </c>
      <c r="N22" s="455">
        <v>3928</v>
      </c>
      <c r="O22" s="455">
        <v>1694</v>
      </c>
      <c r="P22" s="455">
        <v>2234</v>
      </c>
      <c r="S22" s="721"/>
      <c r="T22" s="71"/>
      <c r="U22" s="71"/>
      <c r="V22" s="71"/>
      <c r="W22" s="71"/>
    </row>
    <row r="23" spans="1:23" ht="15.6" customHeight="1" x14ac:dyDescent="0.15">
      <c r="A23" s="717">
        <v>14</v>
      </c>
      <c r="B23" s="801">
        <v>857</v>
      </c>
      <c r="C23" s="460">
        <v>443</v>
      </c>
      <c r="D23" s="460">
        <v>414</v>
      </c>
      <c r="E23" s="454">
        <v>49</v>
      </c>
      <c r="F23" s="801">
        <v>1394</v>
      </c>
      <c r="G23" s="460">
        <v>726</v>
      </c>
      <c r="H23" s="455">
        <v>668</v>
      </c>
      <c r="I23" s="457">
        <v>84</v>
      </c>
      <c r="J23" s="801">
        <v>747</v>
      </c>
      <c r="K23" s="460">
        <v>299</v>
      </c>
      <c r="L23" s="458">
        <v>448</v>
      </c>
      <c r="M23" s="454" t="s">
        <v>543</v>
      </c>
      <c r="N23" s="455">
        <v>4962</v>
      </c>
      <c r="O23" s="455">
        <v>1511</v>
      </c>
      <c r="P23" s="455">
        <v>3451</v>
      </c>
      <c r="S23" s="71"/>
      <c r="T23" s="71"/>
      <c r="U23" s="71"/>
      <c r="V23" s="71"/>
      <c r="W23" s="71"/>
    </row>
    <row r="24" spans="1:23" ht="15.6" customHeight="1" x14ac:dyDescent="0.15">
      <c r="A24" s="717" t="s">
        <v>517</v>
      </c>
      <c r="B24" s="801">
        <v>4552</v>
      </c>
      <c r="C24" s="460">
        <v>2268</v>
      </c>
      <c r="D24" s="460">
        <v>2284</v>
      </c>
      <c r="E24" s="454" t="s">
        <v>523</v>
      </c>
      <c r="F24" s="801">
        <v>6374</v>
      </c>
      <c r="G24" s="460">
        <v>3251</v>
      </c>
      <c r="H24" s="455">
        <v>3123</v>
      </c>
      <c r="I24" s="457" t="s">
        <v>503</v>
      </c>
      <c r="J24" s="455">
        <v>4962</v>
      </c>
      <c r="K24" s="460">
        <v>1511</v>
      </c>
      <c r="L24" s="458">
        <v>3451</v>
      </c>
      <c r="M24" s="461" t="s">
        <v>504</v>
      </c>
      <c r="N24" s="803">
        <v>275</v>
      </c>
      <c r="O24" s="803">
        <v>178</v>
      </c>
      <c r="P24" s="803">
        <v>97</v>
      </c>
    </row>
    <row r="25" spans="1:23" ht="15.6" customHeight="1" x14ac:dyDescent="0.15">
      <c r="A25" s="717">
        <v>15</v>
      </c>
      <c r="B25" s="801">
        <v>891</v>
      </c>
      <c r="C25" s="460">
        <v>426</v>
      </c>
      <c r="D25" s="802">
        <v>465</v>
      </c>
      <c r="E25" s="454">
        <v>50</v>
      </c>
      <c r="F25" s="801">
        <v>1312</v>
      </c>
      <c r="G25" s="460">
        <v>653</v>
      </c>
      <c r="H25" s="455">
        <v>659</v>
      </c>
      <c r="I25" s="457" t="s">
        <v>504</v>
      </c>
      <c r="J25" s="455">
        <v>275</v>
      </c>
      <c r="K25" s="460">
        <v>178</v>
      </c>
      <c r="L25" s="458">
        <v>97</v>
      </c>
      <c r="M25" s="462"/>
      <c r="N25" s="463"/>
      <c r="O25" s="804"/>
      <c r="P25" s="805"/>
    </row>
    <row r="26" spans="1:23" ht="15.6" customHeight="1" x14ac:dyDescent="0.15">
      <c r="A26" s="717">
        <v>16</v>
      </c>
      <c r="B26" s="801">
        <v>888</v>
      </c>
      <c r="C26" s="460">
        <v>456</v>
      </c>
      <c r="D26" s="802">
        <v>432</v>
      </c>
      <c r="E26" s="454">
        <v>51</v>
      </c>
      <c r="F26" s="801">
        <v>1434</v>
      </c>
      <c r="G26" s="460">
        <v>763</v>
      </c>
      <c r="H26" s="455">
        <v>671</v>
      </c>
      <c r="I26" s="457"/>
      <c r="J26" s="455"/>
      <c r="K26" s="460"/>
      <c r="L26" s="458"/>
      <c r="M26" s="454" t="s">
        <v>534</v>
      </c>
      <c r="N26" s="460">
        <v>11199</v>
      </c>
      <c r="O26" s="460">
        <v>5771</v>
      </c>
      <c r="P26" s="806">
        <v>5428</v>
      </c>
    </row>
    <row r="27" spans="1:23" ht="15.6" customHeight="1" x14ac:dyDescent="0.15">
      <c r="A27" s="717">
        <v>17</v>
      </c>
      <c r="B27" s="801">
        <v>922</v>
      </c>
      <c r="C27" s="460">
        <v>480</v>
      </c>
      <c r="D27" s="802">
        <v>442</v>
      </c>
      <c r="E27" s="454">
        <v>52</v>
      </c>
      <c r="F27" s="801">
        <v>1276</v>
      </c>
      <c r="G27" s="460">
        <v>647</v>
      </c>
      <c r="H27" s="455">
        <v>629</v>
      </c>
      <c r="I27" s="457"/>
      <c r="J27" s="455"/>
      <c r="K27" s="460"/>
      <c r="L27" s="458"/>
      <c r="M27" s="454"/>
      <c r="N27" s="807">
        <v>-11.8</v>
      </c>
      <c r="O27" s="807">
        <v>-12.3</v>
      </c>
      <c r="P27" s="808">
        <v>-11.3</v>
      </c>
      <c r="Q27" s="510"/>
      <c r="R27" s="510"/>
      <c r="S27" s="510"/>
      <c r="T27" s="510"/>
      <c r="U27" s="510"/>
    </row>
    <row r="28" spans="1:23" ht="15.6" customHeight="1" x14ac:dyDescent="0.15">
      <c r="A28" s="717">
        <v>18</v>
      </c>
      <c r="B28" s="801">
        <v>933</v>
      </c>
      <c r="C28" s="460">
        <v>454</v>
      </c>
      <c r="D28" s="802">
        <v>479</v>
      </c>
      <c r="E28" s="454">
        <v>53</v>
      </c>
      <c r="F28" s="801">
        <v>1342</v>
      </c>
      <c r="G28" s="460">
        <v>673</v>
      </c>
      <c r="H28" s="455">
        <v>669</v>
      </c>
      <c r="I28" s="457"/>
      <c r="J28" s="455"/>
      <c r="K28" s="460"/>
      <c r="L28" s="458"/>
      <c r="M28" s="454" t="s">
        <v>533</v>
      </c>
      <c r="N28" s="460">
        <v>54626</v>
      </c>
      <c r="O28" s="460">
        <v>28124</v>
      </c>
      <c r="P28" s="809">
        <v>26502</v>
      </c>
      <c r="Q28" s="510"/>
      <c r="R28" s="510"/>
      <c r="S28" s="510"/>
    </row>
    <row r="29" spans="1:23" ht="15.6" customHeight="1" x14ac:dyDescent="0.15">
      <c r="A29" s="717">
        <v>19</v>
      </c>
      <c r="B29" s="801">
        <v>918</v>
      </c>
      <c r="C29" s="460">
        <v>452</v>
      </c>
      <c r="D29" s="802">
        <v>466</v>
      </c>
      <c r="E29" s="454">
        <v>54</v>
      </c>
      <c r="F29" s="801">
        <v>1010</v>
      </c>
      <c r="G29" s="460">
        <v>515</v>
      </c>
      <c r="H29" s="455">
        <v>495</v>
      </c>
      <c r="I29" s="457"/>
      <c r="J29" s="455"/>
      <c r="K29" s="460"/>
      <c r="L29" s="458"/>
      <c r="M29" s="454"/>
      <c r="N29" s="807">
        <v>-57.8</v>
      </c>
      <c r="O29" s="807">
        <v>-60.2</v>
      </c>
      <c r="P29" s="808">
        <v>-55.4</v>
      </c>
      <c r="Q29" s="510"/>
      <c r="R29" s="510"/>
      <c r="S29" s="510"/>
      <c r="T29" s="510"/>
      <c r="U29" s="510"/>
    </row>
    <row r="30" spans="1:23" ht="15.6" customHeight="1" x14ac:dyDescent="0.15">
      <c r="A30" s="717" t="s">
        <v>518</v>
      </c>
      <c r="B30" s="801">
        <v>4179</v>
      </c>
      <c r="C30" s="460">
        <v>2219</v>
      </c>
      <c r="D30" s="460">
        <v>1960</v>
      </c>
      <c r="E30" s="454" t="s">
        <v>524</v>
      </c>
      <c r="F30" s="801">
        <v>6083</v>
      </c>
      <c r="G30" s="460">
        <v>3077</v>
      </c>
      <c r="H30" s="455">
        <v>3006</v>
      </c>
      <c r="I30" s="464"/>
      <c r="J30" s="455"/>
      <c r="K30" s="460"/>
      <c r="L30" s="465"/>
      <c r="M30" s="454" t="s">
        <v>505</v>
      </c>
      <c r="N30" s="460">
        <v>28739</v>
      </c>
      <c r="O30" s="460">
        <v>12838</v>
      </c>
      <c r="P30" s="810">
        <v>15901</v>
      </c>
    </row>
    <row r="31" spans="1:23" ht="15.6" customHeight="1" x14ac:dyDescent="0.15">
      <c r="A31" s="717">
        <v>20</v>
      </c>
      <c r="B31" s="801">
        <v>966</v>
      </c>
      <c r="C31" s="802">
        <v>488</v>
      </c>
      <c r="D31" s="802">
        <v>478</v>
      </c>
      <c r="E31" s="454">
        <v>55</v>
      </c>
      <c r="F31" s="801">
        <v>1217</v>
      </c>
      <c r="G31" s="460">
        <v>627</v>
      </c>
      <c r="H31" s="455">
        <v>590</v>
      </c>
      <c r="I31" s="464"/>
      <c r="J31" s="455"/>
      <c r="K31" s="460"/>
      <c r="L31" s="465"/>
      <c r="M31" s="454"/>
      <c r="N31" s="811">
        <v>-30.4</v>
      </c>
      <c r="O31" s="808">
        <v>-27.5</v>
      </c>
      <c r="P31" s="808">
        <v>-33.200000000000003</v>
      </c>
      <c r="S31" s="179"/>
    </row>
    <row r="32" spans="1:23" ht="15.6" customHeight="1" x14ac:dyDescent="0.15">
      <c r="A32" s="717">
        <v>21</v>
      </c>
      <c r="B32" s="801">
        <v>869</v>
      </c>
      <c r="C32" s="802">
        <v>473</v>
      </c>
      <c r="D32" s="802">
        <v>396</v>
      </c>
      <c r="E32" s="454">
        <v>56</v>
      </c>
      <c r="F32" s="801">
        <v>1206</v>
      </c>
      <c r="G32" s="460">
        <v>592</v>
      </c>
      <c r="H32" s="455">
        <v>614</v>
      </c>
      <c r="I32" s="464"/>
      <c r="J32" s="455"/>
      <c r="K32" s="460"/>
      <c r="L32" s="465"/>
      <c r="M32" s="462"/>
      <c r="N32" s="812"/>
      <c r="O32" s="813"/>
      <c r="P32" s="806"/>
    </row>
    <row r="33" spans="1:16" ht="15.6" customHeight="1" x14ac:dyDescent="0.15">
      <c r="A33" s="717">
        <v>22</v>
      </c>
      <c r="B33" s="801">
        <v>869</v>
      </c>
      <c r="C33" s="802">
        <v>468</v>
      </c>
      <c r="D33" s="802">
        <v>401</v>
      </c>
      <c r="E33" s="454">
        <v>57</v>
      </c>
      <c r="F33" s="801">
        <v>1231</v>
      </c>
      <c r="G33" s="460">
        <v>632</v>
      </c>
      <c r="H33" s="455">
        <v>599</v>
      </c>
      <c r="I33" s="464"/>
      <c r="J33" s="455"/>
      <c r="K33" s="460"/>
      <c r="L33" s="465"/>
      <c r="M33" s="462"/>
      <c r="N33" s="460"/>
      <c r="O33" s="460"/>
      <c r="P33" s="806"/>
    </row>
    <row r="34" spans="1:16" ht="15.6" customHeight="1" x14ac:dyDescent="0.15">
      <c r="A34" s="717">
        <v>23</v>
      </c>
      <c r="B34" s="801">
        <v>790</v>
      </c>
      <c r="C34" s="802">
        <v>443</v>
      </c>
      <c r="D34" s="802">
        <v>347</v>
      </c>
      <c r="E34" s="454">
        <v>58</v>
      </c>
      <c r="F34" s="801">
        <v>1219</v>
      </c>
      <c r="G34" s="460">
        <v>632</v>
      </c>
      <c r="H34" s="455">
        <v>587</v>
      </c>
      <c r="I34" s="464"/>
      <c r="J34" s="455"/>
      <c r="K34" s="460"/>
      <c r="L34" s="465"/>
      <c r="M34" s="462"/>
      <c r="N34" s="460"/>
      <c r="O34" s="460"/>
      <c r="P34" s="806"/>
    </row>
    <row r="35" spans="1:16" ht="15.6" customHeight="1" x14ac:dyDescent="0.15">
      <c r="A35" s="717">
        <v>24</v>
      </c>
      <c r="B35" s="801">
        <v>685</v>
      </c>
      <c r="C35" s="802">
        <v>347</v>
      </c>
      <c r="D35" s="802">
        <v>338</v>
      </c>
      <c r="E35" s="454">
        <v>59</v>
      </c>
      <c r="F35" s="801">
        <v>1210</v>
      </c>
      <c r="G35" s="460">
        <v>594</v>
      </c>
      <c r="H35" s="455">
        <v>616</v>
      </c>
      <c r="I35" s="464"/>
      <c r="J35" s="455"/>
      <c r="K35" s="460"/>
      <c r="L35" s="465"/>
      <c r="M35" s="461"/>
      <c r="N35" s="466"/>
      <c r="O35" s="466"/>
      <c r="P35" s="467"/>
    </row>
    <row r="36" spans="1:16" ht="15.6" customHeight="1" x14ac:dyDescent="0.15">
      <c r="A36" s="717" t="s">
        <v>519</v>
      </c>
      <c r="B36" s="801">
        <v>3578</v>
      </c>
      <c r="C36" s="460">
        <v>1959</v>
      </c>
      <c r="D36" s="802">
        <v>1619</v>
      </c>
      <c r="E36" s="454" t="s">
        <v>169</v>
      </c>
      <c r="F36" s="801">
        <v>6524</v>
      </c>
      <c r="G36" s="460">
        <v>3322</v>
      </c>
      <c r="H36" s="455">
        <v>3202</v>
      </c>
      <c r="I36" s="464"/>
      <c r="J36" s="455"/>
      <c r="K36" s="460"/>
      <c r="L36" s="465"/>
      <c r="M36" s="462"/>
      <c r="N36" s="814"/>
      <c r="O36" s="814"/>
      <c r="P36" s="463"/>
    </row>
    <row r="37" spans="1:16" ht="15.6" customHeight="1" x14ac:dyDescent="0.15">
      <c r="A37" s="717">
        <v>25</v>
      </c>
      <c r="B37" s="801">
        <v>639</v>
      </c>
      <c r="C37" s="460">
        <v>351</v>
      </c>
      <c r="D37" s="802">
        <v>288</v>
      </c>
      <c r="E37" s="454">
        <v>60</v>
      </c>
      <c r="F37" s="801">
        <v>1258</v>
      </c>
      <c r="G37" s="460">
        <v>639</v>
      </c>
      <c r="H37" s="455">
        <v>619</v>
      </c>
      <c r="I37" s="464"/>
      <c r="J37" s="455"/>
      <c r="K37" s="460"/>
      <c r="L37" s="465"/>
      <c r="M37" s="468" t="s">
        <v>170</v>
      </c>
      <c r="N37" s="815">
        <v>48.5</v>
      </c>
      <c r="O37" s="815">
        <v>47.1</v>
      </c>
      <c r="P37" s="463">
        <v>49.9</v>
      </c>
    </row>
    <row r="38" spans="1:16" ht="15.6" customHeight="1" x14ac:dyDescent="0.15">
      <c r="A38" s="717">
        <v>26</v>
      </c>
      <c r="B38" s="801">
        <v>677</v>
      </c>
      <c r="C38" s="460">
        <v>376</v>
      </c>
      <c r="D38" s="802">
        <v>301</v>
      </c>
      <c r="E38" s="454">
        <v>61</v>
      </c>
      <c r="F38" s="801">
        <v>1318</v>
      </c>
      <c r="G38" s="460">
        <v>669</v>
      </c>
      <c r="H38" s="455">
        <v>649</v>
      </c>
      <c r="I38" s="464"/>
      <c r="J38" s="455"/>
      <c r="K38" s="460"/>
      <c r="L38" s="465"/>
      <c r="M38" s="468" t="s">
        <v>171</v>
      </c>
      <c r="N38" s="460"/>
      <c r="O38" s="815">
        <v>97.9</v>
      </c>
      <c r="P38" s="859">
        <v>100</v>
      </c>
    </row>
    <row r="39" spans="1:16" ht="15.6" customHeight="1" x14ac:dyDescent="0.15">
      <c r="A39" s="717">
        <v>27</v>
      </c>
      <c r="B39" s="801">
        <v>705</v>
      </c>
      <c r="C39" s="460">
        <v>373</v>
      </c>
      <c r="D39" s="802">
        <v>332</v>
      </c>
      <c r="E39" s="454">
        <v>62</v>
      </c>
      <c r="F39" s="801">
        <v>1227</v>
      </c>
      <c r="G39" s="460">
        <v>629</v>
      </c>
      <c r="H39" s="455">
        <v>598</v>
      </c>
      <c r="I39" s="464"/>
      <c r="J39" s="455"/>
      <c r="K39" s="460"/>
      <c r="L39" s="465"/>
      <c r="M39" s="462"/>
      <c r="N39" s="463"/>
      <c r="O39" s="463"/>
      <c r="P39" s="463"/>
    </row>
    <row r="40" spans="1:16" ht="15.6" customHeight="1" x14ac:dyDescent="0.15">
      <c r="A40" s="717">
        <v>28</v>
      </c>
      <c r="B40" s="801">
        <v>773</v>
      </c>
      <c r="C40" s="460">
        <v>427</v>
      </c>
      <c r="D40" s="802">
        <v>346</v>
      </c>
      <c r="E40" s="454">
        <v>63</v>
      </c>
      <c r="F40" s="801">
        <v>1313</v>
      </c>
      <c r="G40" s="460">
        <v>682</v>
      </c>
      <c r="H40" s="455">
        <v>631</v>
      </c>
      <c r="I40" s="464"/>
      <c r="J40" s="455"/>
      <c r="K40" s="460"/>
      <c r="L40" s="465"/>
      <c r="M40" s="462"/>
      <c r="N40" s="469"/>
      <c r="O40" s="469"/>
      <c r="P40" s="463"/>
    </row>
    <row r="41" spans="1:16" ht="15.6" customHeight="1" x14ac:dyDescent="0.15">
      <c r="A41" s="717">
        <v>29</v>
      </c>
      <c r="B41" s="801">
        <v>784</v>
      </c>
      <c r="C41" s="460">
        <v>432</v>
      </c>
      <c r="D41" s="802">
        <v>352</v>
      </c>
      <c r="E41" s="454">
        <v>64</v>
      </c>
      <c r="F41" s="801">
        <v>1408</v>
      </c>
      <c r="G41" s="460">
        <v>703</v>
      </c>
      <c r="H41" s="455">
        <v>705</v>
      </c>
      <c r="I41" s="464"/>
      <c r="J41" s="455"/>
      <c r="K41" s="460"/>
      <c r="L41" s="465"/>
      <c r="M41" s="462"/>
      <c r="N41" s="455"/>
      <c r="O41" s="469"/>
      <c r="P41" s="463"/>
    </row>
    <row r="42" spans="1:16" ht="15.6" customHeight="1" x14ac:dyDescent="0.15">
      <c r="A42" s="67" t="s">
        <v>172</v>
      </c>
      <c r="B42" s="801">
        <v>4533</v>
      </c>
      <c r="C42" s="460">
        <v>2353</v>
      </c>
      <c r="D42" s="802">
        <v>2180</v>
      </c>
      <c r="E42" s="454" t="s">
        <v>525</v>
      </c>
      <c r="F42" s="801">
        <v>7362</v>
      </c>
      <c r="G42" s="460">
        <v>3621</v>
      </c>
      <c r="H42" s="455">
        <v>3741</v>
      </c>
      <c r="I42" s="464"/>
      <c r="J42" s="455"/>
      <c r="K42" s="460"/>
      <c r="L42" s="465"/>
      <c r="M42" s="468"/>
      <c r="N42" s="463"/>
      <c r="O42" s="463"/>
      <c r="P42" s="463"/>
    </row>
    <row r="43" spans="1:16" ht="15.6" customHeight="1" x14ac:dyDescent="0.15">
      <c r="A43" s="67">
        <v>30</v>
      </c>
      <c r="B43" s="801">
        <v>803</v>
      </c>
      <c r="C43" s="460">
        <v>425</v>
      </c>
      <c r="D43" s="802">
        <v>378</v>
      </c>
      <c r="E43" s="454">
        <v>65</v>
      </c>
      <c r="F43" s="801">
        <v>1322</v>
      </c>
      <c r="G43" s="460">
        <v>647</v>
      </c>
      <c r="H43" s="455">
        <v>675</v>
      </c>
      <c r="I43" s="457"/>
      <c r="J43" s="455"/>
      <c r="K43" s="460"/>
      <c r="L43" s="465"/>
      <c r="M43" s="468"/>
      <c r="N43" s="455"/>
      <c r="O43" s="469"/>
      <c r="P43" s="463"/>
    </row>
    <row r="44" spans="1:16" ht="15.6" customHeight="1" x14ac:dyDescent="0.15">
      <c r="A44" s="67">
        <v>31</v>
      </c>
      <c r="B44" s="801">
        <v>893</v>
      </c>
      <c r="C44" s="460">
        <v>478</v>
      </c>
      <c r="D44" s="802">
        <v>415</v>
      </c>
      <c r="E44" s="454">
        <v>66</v>
      </c>
      <c r="F44" s="801">
        <v>1323</v>
      </c>
      <c r="G44" s="460">
        <v>629</v>
      </c>
      <c r="H44" s="455">
        <v>694</v>
      </c>
      <c r="I44" s="457"/>
      <c r="J44" s="455"/>
      <c r="K44" s="460"/>
      <c r="L44" s="458"/>
      <c r="M44" s="468"/>
      <c r="N44" s="455"/>
      <c r="O44" s="469"/>
      <c r="P44" s="463"/>
    </row>
    <row r="45" spans="1:16" ht="15.6" customHeight="1" x14ac:dyDescent="0.15">
      <c r="A45" s="67">
        <v>32</v>
      </c>
      <c r="B45" s="801">
        <v>869</v>
      </c>
      <c r="C45" s="460">
        <v>441</v>
      </c>
      <c r="D45" s="802">
        <v>428</v>
      </c>
      <c r="E45" s="454">
        <v>67</v>
      </c>
      <c r="F45" s="801">
        <v>1573</v>
      </c>
      <c r="G45" s="460">
        <v>772</v>
      </c>
      <c r="H45" s="455">
        <v>801</v>
      </c>
      <c r="I45" s="457"/>
      <c r="J45" s="455"/>
      <c r="K45" s="460"/>
      <c r="L45" s="458"/>
      <c r="M45" s="468"/>
      <c r="N45" s="455"/>
      <c r="O45" s="469"/>
      <c r="P45" s="463"/>
    </row>
    <row r="46" spans="1:16" ht="15.6" customHeight="1" x14ac:dyDescent="0.15">
      <c r="A46" s="67">
        <v>33</v>
      </c>
      <c r="B46" s="801">
        <v>982</v>
      </c>
      <c r="C46" s="460">
        <v>499</v>
      </c>
      <c r="D46" s="802">
        <v>483</v>
      </c>
      <c r="E46" s="454">
        <v>68</v>
      </c>
      <c r="F46" s="801">
        <v>1492</v>
      </c>
      <c r="G46" s="460">
        <v>718</v>
      </c>
      <c r="H46" s="455">
        <v>774</v>
      </c>
      <c r="I46" s="457"/>
      <c r="J46" s="455"/>
      <c r="K46" s="460"/>
      <c r="L46" s="458"/>
      <c r="M46" s="468"/>
      <c r="N46" s="455"/>
      <c r="O46" s="469"/>
      <c r="P46" s="463"/>
    </row>
    <row r="47" spans="1:16" ht="15.6" customHeight="1" x14ac:dyDescent="0.15">
      <c r="A47" s="117">
        <v>34</v>
      </c>
      <c r="B47" s="801">
        <v>986</v>
      </c>
      <c r="C47" s="816">
        <v>510</v>
      </c>
      <c r="D47" s="802">
        <v>476</v>
      </c>
      <c r="E47" s="454">
        <v>69</v>
      </c>
      <c r="F47" s="801">
        <v>1652</v>
      </c>
      <c r="G47" s="816">
        <v>855</v>
      </c>
      <c r="H47" s="803">
        <v>797</v>
      </c>
      <c r="I47" s="470"/>
      <c r="J47" s="467"/>
      <c r="K47" s="466"/>
      <c r="L47" s="471"/>
      <c r="M47" s="461"/>
      <c r="N47" s="467"/>
      <c r="O47" s="467"/>
      <c r="P47" s="467"/>
    </row>
    <row r="48" spans="1:16" s="44" customFormat="1" ht="16.5" customHeight="1" x14ac:dyDescent="0.15">
      <c r="A48" s="44" t="s">
        <v>506</v>
      </c>
      <c r="B48" s="184"/>
      <c r="C48" s="120"/>
      <c r="D48" s="120"/>
      <c r="E48" s="108"/>
      <c r="F48" s="120"/>
      <c r="G48" s="120"/>
      <c r="H48" s="120"/>
      <c r="I48" s="61"/>
      <c r="M48" s="61"/>
    </row>
    <row r="49" spans="1:15" s="44" customFormat="1" ht="13.15" customHeight="1" x14ac:dyDescent="0.15">
      <c r="A49" s="44" t="s">
        <v>646</v>
      </c>
      <c r="B49" s="185"/>
      <c r="E49" s="61"/>
      <c r="H49" s="421"/>
      <c r="I49" s="61"/>
      <c r="M49" s="61"/>
    </row>
    <row r="50" spans="1:15" x14ac:dyDescent="0.15">
      <c r="H50" s="122"/>
    </row>
    <row r="51" spans="1:15" x14ac:dyDescent="0.15">
      <c r="H51" s="122"/>
    </row>
    <row r="52" spans="1:15" x14ac:dyDescent="0.15">
      <c r="H52" s="122"/>
    </row>
    <row r="53" spans="1:15" x14ac:dyDescent="0.15">
      <c r="H53" s="122"/>
      <c r="O53" s="71"/>
    </row>
    <row r="54" spans="1:15" x14ac:dyDescent="0.15">
      <c r="H54" s="122"/>
    </row>
    <row r="55" spans="1:15" x14ac:dyDescent="0.15">
      <c r="H55" s="122"/>
    </row>
    <row r="56" spans="1:15" x14ac:dyDescent="0.15">
      <c r="H56" s="122"/>
    </row>
    <row r="57" spans="1:15" x14ac:dyDescent="0.15">
      <c r="H57" s="122"/>
    </row>
    <row r="58" spans="1:15" x14ac:dyDescent="0.15">
      <c r="H58" s="122"/>
    </row>
    <row r="59" spans="1:15" x14ac:dyDescent="0.15">
      <c r="H59" s="122"/>
    </row>
    <row r="60" spans="1:15" x14ac:dyDescent="0.15">
      <c r="H60" s="122"/>
    </row>
    <row r="61" spans="1:15" x14ac:dyDescent="0.15">
      <c r="H61" s="122"/>
    </row>
    <row r="62" spans="1:15" x14ac:dyDescent="0.15">
      <c r="H62" s="122"/>
    </row>
  </sheetData>
  <mergeCells count="3">
    <mergeCell ref="A2:H2"/>
    <mergeCell ref="A3:B3"/>
    <mergeCell ref="N3:P3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Y55"/>
  <sheetViews>
    <sheetView view="pageBreakPreview" zoomScale="90" zoomScaleNormal="80" zoomScaleSheetLayoutView="90" workbookViewId="0">
      <selection activeCell="A2" sqref="A2:H2"/>
    </sheetView>
  </sheetViews>
  <sheetFormatPr defaultColWidth="8" defaultRowHeight="12" x14ac:dyDescent="0.15"/>
  <cols>
    <col min="1" max="1" width="10.875" style="121" customWidth="1"/>
    <col min="2" max="4" width="10.875" style="55" customWidth="1"/>
    <col min="5" max="5" width="10.875" style="121" customWidth="1"/>
    <col min="6" max="8" width="10.875" style="55" customWidth="1"/>
    <col min="9" max="9" width="10.875" style="121" customWidth="1"/>
    <col min="10" max="12" width="10.875" style="55" customWidth="1"/>
    <col min="13" max="13" width="10.875" style="121" customWidth="1"/>
    <col min="14" max="16" width="10.875" style="55" customWidth="1"/>
    <col min="17" max="17" width="8.625" style="55" bestFit="1" customWidth="1"/>
    <col min="18" max="16384" width="8" style="55"/>
  </cols>
  <sheetData>
    <row r="2" spans="1:20" s="43" customFormat="1" ht="21" customHeight="1" x14ac:dyDescent="0.15">
      <c r="A2" s="1035" t="s">
        <v>605</v>
      </c>
      <c r="B2" s="1035"/>
      <c r="C2" s="1035"/>
      <c r="D2" s="1035"/>
      <c r="E2" s="1035"/>
      <c r="F2" s="1035"/>
      <c r="G2" s="1035"/>
      <c r="H2" s="1035"/>
      <c r="I2" s="1121" t="s">
        <v>583</v>
      </c>
      <c r="J2" s="1121"/>
      <c r="K2" s="1121"/>
      <c r="L2" s="1121"/>
      <c r="M2" s="1121"/>
      <c r="N2" s="1121"/>
      <c r="O2" s="1121"/>
    </row>
    <row r="3" spans="1:20" s="880" customFormat="1" ht="21" customHeight="1" x14ac:dyDescent="0.2">
      <c r="A3" s="1039" t="s">
        <v>448</v>
      </c>
      <c r="B3" s="1039"/>
      <c r="C3" s="893"/>
      <c r="E3" s="894"/>
      <c r="H3" s="895"/>
      <c r="I3" s="894"/>
      <c r="M3" s="894"/>
      <c r="N3" s="1122" t="s">
        <v>582</v>
      </c>
      <c r="O3" s="1122"/>
      <c r="P3" s="1122"/>
      <c r="Q3" s="896"/>
    </row>
    <row r="4" spans="1:20" s="64" customFormat="1" ht="15.6" customHeight="1" x14ac:dyDescent="0.15">
      <c r="A4" s="47" t="s">
        <v>165</v>
      </c>
      <c r="B4" s="45" t="s">
        <v>166</v>
      </c>
      <c r="C4" s="45" t="s">
        <v>167</v>
      </c>
      <c r="D4" s="46" t="s">
        <v>168</v>
      </c>
      <c r="E4" s="62" t="s">
        <v>165</v>
      </c>
      <c r="F4" s="45" t="s">
        <v>166</v>
      </c>
      <c r="G4" s="45" t="s">
        <v>167</v>
      </c>
      <c r="H4" s="46" t="s">
        <v>168</v>
      </c>
      <c r="I4" s="47" t="s">
        <v>165</v>
      </c>
      <c r="J4" s="45" t="s">
        <v>166</v>
      </c>
      <c r="K4" s="45" t="s">
        <v>167</v>
      </c>
      <c r="L4" s="63" t="s">
        <v>168</v>
      </c>
      <c r="M4" s="47" t="s">
        <v>165</v>
      </c>
      <c r="N4" s="45" t="s">
        <v>166</v>
      </c>
      <c r="O4" s="45" t="s">
        <v>167</v>
      </c>
      <c r="P4" s="46" t="s">
        <v>168</v>
      </c>
    </row>
    <row r="5" spans="1:20" ht="15.6" customHeight="1" x14ac:dyDescent="0.15">
      <c r="A5" s="65" t="s">
        <v>166</v>
      </c>
      <c r="B5" s="260">
        <v>98374</v>
      </c>
      <c r="C5" s="260">
        <v>48488</v>
      </c>
      <c r="D5" s="262">
        <v>49886</v>
      </c>
      <c r="E5" s="69"/>
      <c r="F5" s="109"/>
      <c r="G5" s="241"/>
      <c r="H5" s="127"/>
      <c r="I5" s="67"/>
      <c r="J5" s="109"/>
      <c r="K5" s="241"/>
      <c r="L5" s="127"/>
      <c r="M5" s="110"/>
      <c r="N5" s="261">
        <v>98374</v>
      </c>
      <c r="O5" s="261">
        <v>48488</v>
      </c>
      <c r="P5" s="261">
        <v>49886</v>
      </c>
      <c r="Q5" s="111"/>
      <c r="R5" s="111"/>
      <c r="S5" s="111"/>
    </row>
    <row r="6" spans="1:20" ht="15.6" customHeight="1" x14ac:dyDescent="0.15">
      <c r="A6" s="66" t="s">
        <v>514</v>
      </c>
      <c r="B6" s="109">
        <v>3610</v>
      </c>
      <c r="C6" s="109">
        <v>1852</v>
      </c>
      <c r="D6" s="109">
        <v>1758</v>
      </c>
      <c r="E6" s="69" t="s">
        <v>520</v>
      </c>
      <c r="F6" s="109">
        <v>6261</v>
      </c>
      <c r="G6" s="109">
        <v>3204</v>
      </c>
      <c r="H6" s="109">
        <v>3057</v>
      </c>
      <c r="I6" s="67" t="s">
        <v>526</v>
      </c>
      <c r="J6" s="109">
        <v>5600</v>
      </c>
      <c r="K6" s="109">
        <v>2708</v>
      </c>
      <c r="L6" s="109">
        <v>2892</v>
      </c>
      <c r="M6" s="69" t="s">
        <v>535</v>
      </c>
      <c r="N6" s="109">
        <v>3610</v>
      </c>
      <c r="O6" s="109">
        <v>1852</v>
      </c>
      <c r="P6" s="109">
        <v>1758</v>
      </c>
    </row>
    <row r="7" spans="1:20" ht="15.6" customHeight="1" x14ac:dyDescent="0.15">
      <c r="A7" s="66">
        <v>0</v>
      </c>
      <c r="B7" s="109">
        <v>665</v>
      </c>
      <c r="C7" s="112">
        <v>330</v>
      </c>
      <c r="D7" s="242">
        <v>335</v>
      </c>
      <c r="E7" s="69">
        <v>35</v>
      </c>
      <c r="F7" s="109">
        <v>1198</v>
      </c>
      <c r="G7" s="112">
        <v>595</v>
      </c>
      <c r="H7" s="127">
        <v>603</v>
      </c>
      <c r="I7" s="67">
        <v>70</v>
      </c>
      <c r="J7" s="109">
        <v>986</v>
      </c>
      <c r="K7" s="112">
        <v>507</v>
      </c>
      <c r="L7" s="127">
        <v>479</v>
      </c>
      <c r="M7" s="69" t="s">
        <v>536</v>
      </c>
      <c r="N7" s="109">
        <v>4387</v>
      </c>
      <c r="O7" s="112">
        <v>2291</v>
      </c>
      <c r="P7" s="111">
        <v>2096</v>
      </c>
    </row>
    <row r="8" spans="1:20" ht="15.6" customHeight="1" x14ac:dyDescent="0.15">
      <c r="A8" s="66">
        <v>1</v>
      </c>
      <c r="B8" s="109">
        <v>713</v>
      </c>
      <c r="C8" s="112">
        <v>362</v>
      </c>
      <c r="D8" s="242">
        <v>351</v>
      </c>
      <c r="E8" s="69">
        <v>36</v>
      </c>
      <c r="F8" s="109">
        <v>1197</v>
      </c>
      <c r="G8" s="112">
        <v>632</v>
      </c>
      <c r="H8" s="127">
        <v>565</v>
      </c>
      <c r="I8" s="67">
        <v>71</v>
      </c>
      <c r="J8" s="109">
        <v>1243</v>
      </c>
      <c r="K8" s="112">
        <v>605</v>
      </c>
      <c r="L8" s="127">
        <v>638</v>
      </c>
      <c r="M8" s="69" t="s">
        <v>537</v>
      </c>
      <c r="N8" s="109">
        <v>4616</v>
      </c>
      <c r="O8" s="109">
        <v>2309</v>
      </c>
      <c r="P8" s="109">
        <v>2307</v>
      </c>
    </row>
    <row r="9" spans="1:20" ht="15.6" customHeight="1" x14ac:dyDescent="0.15">
      <c r="A9" s="66">
        <v>2</v>
      </c>
      <c r="B9" s="109">
        <v>751</v>
      </c>
      <c r="C9" s="112">
        <v>400</v>
      </c>
      <c r="D9" s="242">
        <v>351</v>
      </c>
      <c r="E9" s="69">
        <v>37</v>
      </c>
      <c r="F9" s="109">
        <v>1267</v>
      </c>
      <c r="G9" s="112">
        <v>618</v>
      </c>
      <c r="H9" s="127">
        <v>649</v>
      </c>
      <c r="I9" s="67">
        <v>72</v>
      </c>
      <c r="J9" s="109">
        <v>1150</v>
      </c>
      <c r="K9" s="112">
        <v>540</v>
      </c>
      <c r="L9" s="127">
        <v>610</v>
      </c>
      <c r="M9" s="69" t="s">
        <v>538</v>
      </c>
      <c r="N9" s="109">
        <v>4594</v>
      </c>
      <c r="O9" s="112">
        <v>2355</v>
      </c>
      <c r="P9" s="111">
        <v>2239</v>
      </c>
    </row>
    <row r="10" spans="1:20" ht="15.6" customHeight="1" x14ac:dyDescent="0.15">
      <c r="A10" s="66">
        <v>3</v>
      </c>
      <c r="B10" s="109">
        <v>733</v>
      </c>
      <c r="C10" s="112">
        <v>394</v>
      </c>
      <c r="D10" s="242">
        <v>339</v>
      </c>
      <c r="E10" s="69">
        <v>38</v>
      </c>
      <c r="F10" s="109">
        <v>1252</v>
      </c>
      <c r="G10" s="112">
        <v>666</v>
      </c>
      <c r="H10" s="127">
        <v>586</v>
      </c>
      <c r="I10" s="67">
        <v>73</v>
      </c>
      <c r="J10" s="109">
        <v>1153</v>
      </c>
      <c r="K10" s="112">
        <v>531</v>
      </c>
      <c r="L10" s="127">
        <v>622</v>
      </c>
      <c r="M10" s="69" t="s">
        <v>539</v>
      </c>
      <c r="N10" s="109">
        <v>3983</v>
      </c>
      <c r="O10" s="109">
        <v>2042</v>
      </c>
      <c r="P10" s="109">
        <v>1941</v>
      </c>
      <c r="S10" s="1117"/>
      <c r="T10" s="1117"/>
    </row>
    <row r="11" spans="1:20" ht="15.6" customHeight="1" x14ac:dyDescent="0.15">
      <c r="A11" s="66">
        <v>4</v>
      </c>
      <c r="B11" s="109">
        <v>748</v>
      </c>
      <c r="C11" s="112">
        <v>366</v>
      </c>
      <c r="D11" s="242">
        <v>382</v>
      </c>
      <c r="E11" s="69">
        <v>39</v>
      </c>
      <c r="F11" s="109">
        <v>1347</v>
      </c>
      <c r="G11" s="112">
        <v>693</v>
      </c>
      <c r="H11" s="127">
        <v>654</v>
      </c>
      <c r="I11" s="67">
        <v>74</v>
      </c>
      <c r="J11" s="109">
        <v>1068</v>
      </c>
      <c r="K11" s="112">
        <v>525</v>
      </c>
      <c r="L11" s="127">
        <v>543</v>
      </c>
      <c r="M11" s="69" t="s">
        <v>540</v>
      </c>
      <c r="N11" s="109">
        <v>4720</v>
      </c>
      <c r="O11" s="112">
        <v>2471</v>
      </c>
      <c r="P11" s="111">
        <v>2249</v>
      </c>
    </row>
    <row r="12" spans="1:20" ht="15.6" customHeight="1" x14ac:dyDescent="0.15">
      <c r="A12" s="66" t="s">
        <v>515</v>
      </c>
      <c r="B12" s="109">
        <v>4387</v>
      </c>
      <c r="C12" s="109">
        <v>2291</v>
      </c>
      <c r="D12" s="109">
        <v>2096</v>
      </c>
      <c r="E12" s="69" t="s">
        <v>521</v>
      </c>
      <c r="F12" s="109">
        <v>7324</v>
      </c>
      <c r="G12" s="109">
        <v>3761</v>
      </c>
      <c r="H12" s="109">
        <v>3563</v>
      </c>
      <c r="I12" s="67" t="s">
        <v>527</v>
      </c>
      <c r="J12" s="109">
        <v>4621</v>
      </c>
      <c r="K12" s="109">
        <v>2117</v>
      </c>
      <c r="L12" s="109">
        <v>2504</v>
      </c>
      <c r="M12" s="69" t="s">
        <v>541</v>
      </c>
      <c r="N12" s="109">
        <v>5266</v>
      </c>
      <c r="O12" s="109">
        <v>2741</v>
      </c>
      <c r="P12" s="109">
        <v>2525</v>
      </c>
    </row>
    <row r="13" spans="1:20" ht="15.6" customHeight="1" x14ac:dyDescent="0.15">
      <c r="A13" s="66">
        <v>5</v>
      </c>
      <c r="B13" s="109">
        <v>870</v>
      </c>
      <c r="C13" s="112">
        <v>454</v>
      </c>
      <c r="D13" s="242">
        <v>416</v>
      </c>
      <c r="E13" s="69">
        <v>40</v>
      </c>
      <c r="F13" s="109">
        <v>1383</v>
      </c>
      <c r="G13" s="112">
        <v>721</v>
      </c>
      <c r="H13" s="127">
        <v>662</v>
      </c>
      <c r="I13" s="67">
        <v>75</v>
      </c>
      <c r="J13" s="109">
        <v>1042</v>
      </c>
      <c r="K13" s="112">
        <v>488</v>
      </c>
      <c r="L13" s="127">
        <v>554</v>
      </c>
      <c r="M13" s="69" t="s">
        <v>520</v>
      </c>
      <c r="N13" s="109">
        <v>6261</v>
      </c>
      <c r="O13" s="109">
        <v>3204</v>
      </c>
      <c r="P13" s="109">
        <v>3057</v>
      </c>
    </row>
    <row r="14" spans="1:20" ht="15.6" customHeight="1" x14ac:dyDescent="0.15">
      <c r="A14" s="66">
        <v>6</v>
      </c>
      <c r="B14" s="109">
        <v>836</v>
      </c>
      <c r="C14" s="112">
        <v>440</v>
      </c>
      <c r="D14" s="242">
        <v>396</v>
      </c>
      <c r="E14" s="69">
        <v>41</v>
      </c>
      <c r="F14" s="109">
        <v>1487</v>
      </c>
      <c r="G14" s="112">
        <v>751</v>
      </c>
      <c r="H14" s="127">
        <v>736</v>
      </c>
      <c r="I14" s="67">
        <v>76</v>
      </c>
      <c r="J14" s="109">
        <v>880</v>
      </c>
      <c r="K14" s="112">
        <v>411</v>
      </c>
      <c r="L14" s="127">
        <v>469</v>
      </c>
      <c r="M14" s="69" t="s">
        <v>521</v>
      </c>
      <c r="N14" s="109">
        <v>7324</v>
      </c>
      <c r="O14" s="109">
        <v>3761</v>
      </c>
      <c r="P14" s="109">
        <v>3563</v>
      </c>
      <c r="S14" s="1117"/>
      <c r="T14" s="1117"/>
    </row>
    <row r="15" spans="1:20" ht="15.6" customHeight="1" x14ac:dyDescent="0.15">
      <c r="A15" s="66">
        <v>7</v>
      </c>
      <c r="B15" s="109">
        <v>878</v>
      </c>
      <c r="C15" s="112">
        <v>461</v>
      </c>
      <c r="D15" s="242">
        <v>417</v>
      </c>
      <c r="E15" s="69">
        <v>42</v>
      </c>
      <c r="F15" s="109">
        <v>1610</v>
      </c>
      <c r="G15" s="112">
        <v>805</v>
      </c>
      <c r="H15" s="127">
        <v>805</v>
      </c>
      <c r="I15" s="67">
        <v>77</v>
      </c>
      <c r="J15" s="109">
        <v>893</v>
      </c>
      <c r="K15" s="112">
        <v>392</v>
      </c>
      <c r="L15" s="127">
        <v>501</v>
      </c>
      <c r="M15" s="69" t="s">
        <v>522</v>
      </c>
      <c r="N15" s="109">
        <v>6405</v>
      </c>
      <c r="O15" s="109">
        <v>3252</v>
      </c>
      <c r="P15" s="109">
        <v>3153</v>
      </c>
    </row>
    <row r="16" spans="1:20" ht="15.6" customHeight="1" x14ac:dyDescent="0.15">
      <c r="A16" s="66">
        <v>8</v>
      </c>
      <c r="B16" s="109">
        <v>936</v>
      </c>
      <c r="C16" s="112">
        <v>492</v>
      </c>
      <c r="D16" s="242">
        <v>444</v>
      </c>
      <c r="E16" s="69">
        <v>43</v>
      </c>
      <c r="F16" s="109">
        <v>1444</v>
      </c>
      <c r="G16" s="112">
        <v>742</v>
      </c>
      <c r="H16" s="127">
        <v>702</v>
      </c>
      <c r="I16" s="67">
        <v>78</v>
      </c>
      <c r="J16" s="109">
        <v>883</v>
      </c>
      <c r="K16" s="112">
        <v>418</v>
      </c>
      <c r="L16" s="127">
        <v>465</v>
      </c>
      <c r="M16" s="69" t="s">
        <v>523</v>
      </c>
      <c r="N16" s="109">
        <v>6114</v>
      </c>
      <c r="O16" s="109">
        <v>3109</v>
      </c>
      <c r="P16" s="109">
        <v>3005</v>
      </c>
    </row>
    <row r="17" spans="1:25" ht="15.6" customHeight="1" x14ac:dyDescent="0.15">
      <c r="A17" s="66">
        <v>9</v>
      </c>
      <c r="B17" s="109">
        <v>867</v>
      </c>
      <c r="C17" s="112">
        <v>444</v>
      </c>
      <c r="D17" s="242">
        <v>423</v>
      </c>
      <c r="E17" s="69">
        <v>44</v>
      </c>
      <c r="F17" s="109">
        <v>1400</v>
      </c>
      <c r="G17" s="112">
        <v>742</v>
      </c>
      <c r="H17" s="127">
        <v>658</v>
      </c>
      <c r="I17" s="67">
        <v>79</v>
      </c>
      <c r="J17" s="109">
        <v>923</v>
      </c>
      <c r="K17" s="112">
        <v>408</v>
      </c>
      <c r="L17" s="127">
        <v>515</v>
      </c>
      <c r="M17" s="69" t="s">
        <v>524</v>
      </c>
      <c r="N17" s="109">
        <v>6662</v>
      </c>
      <c r="O17" s="109">
        <v>3404</v>
      </c>
      <c r="P17" s="109">
        <v>3258</v>
      </c>
      <c r="S17" s="1117"/>
      <c r="T17" s="1117"/>
    </row>
    <row r="18" spans="1:25" ht="15.6" customHeight="1" x14ac:dyDescent="0.15">
      <c r="A18" s="66" t="s">
        <v>516</v>
      </c>
      <c r="B18" s="109">
        <v>4616</v>
      </c>
      <c r="C18" s="109">
        <v>2309</v>
      </c>
      <c r="D18" s="109">
        <v>2307</v>
      </c>
      <c r="E18" s="69" t="s">
        <v>522</v>
      </c>
      <c r="F18" s="109">
        <v>6405</v>
      </c>
      <c r="G18" s="109">
        <v>3252</v>
      </c>
      <c r="H18" s="109">
        <v>3153</v>
      </c>
      <c r="I18" s="67" t="s">
        <v>528</v>
      </c>
      <c r="J18" s="109">
        <v>3958</v>
      </c>
      <c r="K18" s="109">
        <v>1574</v>
      </c>
      <c r="L18" s="109">
        <v>2384</v>
      </c>
      <c r="M18" s="69" t="s">
        <v>542</v>
      </c>
      <c r="N18" s="109">
        <v>7669</v>
      </c>
      <c r="O18" s="109">
        <v>3848</v>
      </c>
      <c r="P18" s="109">
        <v>3821</v>
      </c>
    </row>
    <row r="19" spans="1:25" ht="15.6" customHeight="1" x14ac:dyDescent="0.15">
      <c r="A19" s="66">
        <v>10</v>
      </c>
      <c r="B19" s="109">
        <v>893</v>
      </c>
      <c r="C19" s="112">
        <v>424</v>
      </c>
      <c r="D19" s="242">
        <v>469</v>
      </c>
      <c r="E19" s="69">
        <v>45</v>
      </c>
      <c r="F19" s="109">
        <v>1315</v>
      </c>
      <c r="G19" s="112">
        <v>648</v>
      </c>
      <c r="H19" s="127">
        <v>667</v>
      </c>
      <c r="I19" s="67">
        <v>80</v>
      </c>
      <c r="J19" s="109">
        <v>834</v>
      </c>
      <c r="K19" s="112">
        <v>356</v>
      </c>
      <c r="L19" s="127">
        <v>478</v>
      </c>
      <c r="M19" s="69" t="s">
        <v>525</v>
      </c>
      <c r="N19" s="109">
        <v>7830</v>
      </c>
      <c r="O19" s="109">
        <v>3952</v>
      </c>
      <c r="P19" s="109">
        <v>3878</v>
      </c>
    </row>
    <row r="20" spans="1:25" ht="15.6" customHeight="1" x14ac:dyDescent="0.15">
      <c r="A20" s="66">
        <v>11</v>
      </c>
      <c r="B20" s="109">
        <v>903</v>
      </c>
      <c r="C20" s="112">
        <v>465</v>
      </c>
      <c r="D20" s="242">
        <v>438</v>
      </c>
      <c r="E20" s="69">
        <v>46</v>
      </c>
      <c r="F20" s="109">
        <v>1413</v>
      </c>
      <c r="G20" s="112">
        <v>746</v>
      </c>
      <c r="H20" s="127">
        <v>667</v>
      </c>
      <c r="I20" s="67">
        <v>81</v>
      </c>
      <c r="J20" s="109">
        <v>847</v>
      </c>
      <c r="K20" s="112">
        <v>338</v>
      </c>
      <c r="L20" s="127">
        <v>509</v>
      </c>
      <c r="M20" s="69" t="s">
        <v>526</v>
      </c>
      <c r="N20" s="109">
        <v>5600</v>
      </c>
      <c r="O20" s="109">
        <v>2708</v>
      </c>
      <c r="P20" s="109">
        <v>2892</v>
      </c>
    </row>
    <row r="21" spans="1:25" ht="15.6" customHeight="1" x14ac:dyDescent="0.15">
      <c r="A21" s="66">
        <v>12</v>
      </c>
      <c r="B21" s="109">
        <v>918</v>
      </c>
      <c r="C21" s="112">
        <v>478</v>
      </c>
      <c r="D21" s="242">
        <v>440</v>
      </c>
      <c r="E21" s="69">
        <v>47</v>
      </c>
      <c r="F21" s="109">
        <v>1304</v>
      </c>
      <c r="G21" s="112">
        <v>667</v>
      </c>
      <c r="H21" s="127">
        <v>637</v>
      </c>
      <c r="I21" s="67">
        <v>82</v>
      </c>
      <c r="J21" s="109">
        <v>774</v>
      </c>
      <c r="K21" s="112">
        <v>292</v>
      </c>
      <c r="L21" s="127">
        <v>482</v>
      </c>
      <c r="M21" s="69" t="s">
        <v>527</v>
      </c>
      <c r="N21" s="109">
        <v>4621</v>
      </c>
      <c r="O21" s="109">
        <v>2117</v>
      </c>
      <c r="P21" s="109">
        <v>2504</v>
      </c>
      <c r="S21" s="1117"/>
      <c r="T21" s="1117"/>
    </row>
    <row r="22" spans="1:25" ht="15.6" customHeight="1" x14ac:dyDescent="0.15">
      <c r="A22" s="66">
        <v>13</v>
      </c>
      <c r="B22" s="109">
        <v>955</v>
      </c>
      <c r="C22" s="112">
        <v>468</v>
      </c>
      <c r="D22" s="242">
        <v>487</v>
      </c>
      <c r="E22" s="69">
        <v>48</v>
      </c>
      <c r="F22" s="109">
        <v>1366</v>
      </c>
      <c r="G22" s="112">
        <v>691</v>
      </c>
      <c r="H22" s="127">
        <v>675</v>
      </c>
      <c r="I22" s="67">
        <v>83</v>
      </c>
      <c r="J22" s="109">
        <v>742</v>
      </c>
      <c r="K22" s="112">
        <v>321</v>
      </c>
      <c r="L22" s="127">
        <v>421</v>
      </c>
      <c r="M22" s="69" t="s">
        <v>528</v>
      </c>
      <c r="N22" s="109">
        <v>3958</v>
      </c>
      <c r="O22" s="109">
        <v>1574</v>
      </c>
      <c r="P22" s="109">
        <v>2384</v>
      </c>
      <c r="S22" s="1117"/>
      <c r="T22" s="1117"/>
      <c r="U22" s="71"/>
      <c r="V22" s="71"/>
      <c r="W22" s="71"/>
      <c r="X22" s="71"/>
      <c r="Y22" s="71"/>
    </row>
    <row r="23" spans="1:25" ht="15.6" customHeight="1" x14ac:dyDescent="0.15">
      <c r="A23" s="66">
        <v>14</v>
      </c>
      <c r="B23" s="109">
        <v>947</v>
      </c>
      <c r="C23" s="112">
        <v>474</v>
      </c>
      <c r="D23" s="242">
        <v>473</v>
      </c>
      <c r="E23" s="69">
        <v>49</v>
      </c>
      <c r="F23" s="109">
        <v>1007</v>
      </c>
      <c r="G23" s="112">
        <v>500</v>
      </c>
      <c r="H23" s="127">
        <v>507</v>
      </c>
      <c r="I23" s="67">
        <v>84</v>
      </c>
      <c r="J23" s="109">
        <v>761</v>
      </c>
      <c r="K23" s="112">
        <v>267</v>
      </c>
      <c r="L23" s="127">
        <v>494</v>
      </c>
      <c r="M23" s="69" t="s">
        <v>543</v>
      </c>
      <c r="N23" s="109">
        <v>4479</v>
      </c>
      <c r="O23" s="112">
        <v>1320</v>
      </c>
      <c r="P23" s="111">
        <v>3159</v>
      </c>
      <c r="S23" s="71"/>
      <c r="T23" s="71"/>
      <c r="U23" s="71"/>
      <c r="V23" s="71"/>
      <c r="W23" s="71"/>
      <c r="X23" s="71"/>
      <c r="Y23" s="71"/>
    </row>
    <row r="24" spans="1:25" ht="15.6" customHeight="1" x14ac:dyDescent="0.15">
      <c r="A24" s="66" t="s">
        <v>517</v>
      </c>
      <c r="B24" s="109">
        <v>4594</v>
      </c>
      <c r="C24" s="109">
        <v>2355</v>
      </c>
      <c r="D24" s="109">
        <v>2239</v>
      </c>
      <c r="E24" s="69" t="s">
        <v>523</v>
      </c>
      <c r="F24" s="109">
        <v>6114</v>
      </c>
      <c r="G24" s="109">
        <v>3109</v>
      </c>
      <c r="H24" s="109">
        <v>3005</v>
      </c>
      <c r="I24" s="67" t="s">
        <v>529</v>
      </c>
      <c r="J24" s="109">
        <v>2841</v>
      </c>
      <c r="K24" s="109">
        <v>931</v>
      </c>
      <c r="L24" s="109">
        <v>1910</v>
      </c>
      <c r="M24" s="113" t="s">
        <v>247</v>
      </c>
      <c r="N24" s="54">
        <v>275</v>
      </c>
      <c r="O24" s="112">
        <v>178</v>
      </c>
      <c r="P24" s="111">
        <v>97</v>
      </c>
    </row>
    <row r="25" spans="1:25" ht="15.6" customHeight="1" x14ac:dyDescent="0.15">
      <c r="A25" s="66">
        <v>15</v>
      </c>
      <c r="B25" s="109">
        <v>1020</v>
      </c>
      <c r="C25" s="112">
        <v>523</v>
      </c>
      <c r="D25" s="242">
        <v>497</v>
      </c>
      <c r="E25" s="69">
        <v>50</v>
      </c>
      <c r="F25" s="109">
        <v>1228</v>
      </c>
      <c r="G25" s="112">
        <v>630</v>
      </c>
      <c r="H25" s="127">
        <v>598</v>
      </c>
      <c r="I25" s="67">
        <v>85</v>
      </c>
      <c r="J25" s="109">
        <v>683</v>
      </c>
      <c r="K25" s="112">
        <v>232</v>
      </c>
      <c r="L25" s="127">
        <v>451</v>
      </c>
      <c r="M25" s="68"/>
      <c r="N25" s="114"/>
      <c r="O25" s="130"/>
      <c r="P25" s="268"/>
    </row>
    <row r="26" spans="1:25" ht="15.6" customHeight="1" x14ac:dyDescent="0.15">
      <c r="A26" s="66">
        <v>16</v>
      </c>
      <c r="B26" s="109">
        <v>956</v>
      </c>
      <c r="C26" s="112">
        <v>509</v>
      </c>
      <c r="D26" s="242">
        <v>447</v>
      </c>
      <c r="E26" s="69">
        <v>51</v>
      </c>
      <c r="F26" s="109">
        <v>1194</v>
      </c>
      <c r="G26" s="112">
        <v>595</v>
      </c>
      <c r="H26" s="127">
        <v>599</v>
      </c>
      <c r="I26" s="67">
        <v>86</v>
      </c>
      <c r="J26" s="109">
        <v>676</v>
      </c>
      <c r="K26" s="112">
        <v>224</v>
      </c>
      <c r="L26" s="127">
        <v>452</v>
      </c>
      <c r="M26" s="69" t="s">
        <v>534</v>
      </c>
      <c r="N26" s="112">
        <v>12613</v>
      </c>
      <c r="O26" s="112">
        <v>6452</v>
      </c>
      <c r="P26" s="109">
        <v>6161</v>
      </c>
      <c r="Q26" s="122"/>
    </row>
    <row r="27" spans="1:25" ht="15.6" customHeight="1" x14ac:dyDescent="0.15">
      <c r="A27" s="66">
        <v>17</v>
      </c>
      <c r="B27" s="109">
        <v>955</v>
      </c>
      <c r="C27" s="112">
        <v>496</v>
      </c>
      <c r="D27" s="242">
        <v>459</v>
      </c>
      <c r="E27" s="69">
        <v>52</v>
      </c>
      <c r="F27" s="109">
        <v>1251</v>
      </c>
      <c r="G27" s="112">
        <v>644</v>
      </c>
      <c r="H27" s="127">
        <v>607</v>
      </c>
      <c r="I27" s="67">
        <v>87</v>
      </c>
      <c r="J27" s="109">
        <v>566</v>
      </c>
      <c r="K27" s="112">
        <v>200</v>
      </c>
      <c r="L27" s="127">
        <v>366</v>
      </c>
      <c r="M27" s="69"/>
      <c r="N27" s="264">
        <v>-12.857419999999999</v>
      </c>
      <c r="O27" s="264">
        <v>-13.355409999999999</v>
      </c>
      <c r="P27" s="265">
        <v>-12.374219999999999</v>
      </c>
      <c r="Q27" s="122"/>
    </row>
    <row r="28" spans="1:25" ht="15.6" customHeight="1" x14ac:dyDescent="0.15">
      <c r="A28" s="66">
        <v>18</v>
      </c>
      <c r="B28" s="109">
        <v>903</v>
      </c>
      <c r="C28" s="112">
        <v>467</v>
      </c>
      <c r="D28" s="242">
        <v>436</v>
      </c>
      <c r="E28" s="69">
        <v>53</v>
      </c>
      <c r="F28" s="109">
        <v>1225</v>
      </c>
      <c r="G28" s="112">
        <v>642</v>
      </c>
      <c r="H28" s="127">
        <v>583</v>
      </c>
      <c r="I28" s="67">
        <v>88</v>
      </c>
      <c r="J28" s="109">
        <v>497</v>
      </c>
      <c r="K28" s="112">
        <v>142</v>
      </c>
      <c r="L28" s="127">
        <v>355</v>
      </c>
      <c r="M28" s="69" t="s">
        <v>533</v>
      </c>
      <c r="N28" s="112">
        <v>58998</v>
      </c>
      <c r="O28" s="112">
        <v>30187</v>
      </c>
      <c r="P28" s="109">
        <v>28811</v>
      </c>
      <c r="Q28" s="122"/>
    </row>
    <row r="29" spans="1:25" ht="15.6" customHeight="1" x14ac:dyDescent="0.15">
      <c r="A29" s="66">
        <v>19</v>
      </c>
      <c r="B29" s="109">
        <v>760</v>
      </c>
      <c r="C29" s="112">
        <v>360</v>
      </c>
      <c r="D29" s="242">
        <v>400</v>
      </c>
      <c r="E29" s="69">
        <v>54</v>
      </c>
      <c r="F29" s="109">
        <v>1216</v>
      </c>
      <c r="G29" s="112">
        <v>598</v>
      </c>
      <c r="H29" s="127">
        <v>618</v>
      </c>
      <c r="I29" s="67">
        <v>89</v>
      </c>
      <c r="J29" s="109">
        <v>419</v>
      </c>
      <c r="K29" s="112">
        <v>133</v>
      </c>
      <c r="L29" s="127">
        <v>286</v>
      </c>
      <c r="M29" s="69"/>
      <c r="N29" s="264">
        <v>-60.141289999999998</v>
      </c>
      <c r="O29" s="264">
        <v>-62.48603</v>
      </c>
      <c r="P29" s="272">
        <v>-57.866199999999999</v>
      </c>
      <c r="Q29" s="122"/>
    </row>
    <row r="30" spans="1:25" ht="15.6" customHeight="1" x14ac:dyDescent="0.15">
      <c r="A30" s="66" t="s">
        <v>518</v>
      </c>
      <c r="B30" s="109">
        <v>3983</v>
      </c>
      <c r="C30" s="109">
        <v>2042</v>
      </c>
      <c r="D30" s="109">
        <v>1941</v>
      </c>
      <c r="E30" s="69" t="s">
        <v>524</v>
      </c>
      <c r="F30" s="109">
        <v>6662</v>
      </c>
      <c r="G30" s="109">
        <v>3404</v>
      </c>
      <c r="H30" s="109">
        <v>3258</v>
      </c>
      <c r="I30" s="66" t="s">
        <v>530</v>
      </c>
      <c r="J30" s="109">
        <v>1289</v>
      </c>
      <c r="K30" s="109">
        <v>323</v>
      </c>
      <c r="L30" s="109">
        <v>966</v>
      </c>
      <c r="M30" s="69" t="s">
        <v>544</v>
      </c>
      <c r="N30" s="112">
        <v>26488</v>
      </c>
      <c r="O30" s="112">
        <v>11671</v>
      </c>
      <c r="P30" s="109">
        <v>14817</v>
      </c>
      <c r="Q30" s="122"/>
    </row>
    <row r="31" spans="1:25" ht="15.6" customHeight="1" x14ac:dyDescent="0.15">
      <c r="A31" s="66">
        <v>20</v>
      </c>
      <c r="B31" s="109">
        <v>712</v>
      </c>
      <c r="C31" s="112">
        <v>346</v>
      </c>
      <c r="D31" s="242">
        <v>366</v>
      </c>
      <c r="E31" s="69">
        <v>55</v>
      </c>
      <c r="F31" s="109">
        <v>1272</v>
      </c>
      <c r="G31" s="112">
        <v>652</v>
      </c>
      <c r="H31" s="127">
        <v>620</v>
      </c>
      <c r="I31" s="66">
        <v>90</v>
      </c>
      <c r="J31" s="109">
        <v>412</v>
      </c>
      <c r="K31" s="112">
        <v>126</v>
      </c>
      <c r="L31" s="131">
        <v>286</v>
      </c>
      <c r="M31" s="69"/>
      <c r="N31" s="264">
        <v>-27.001290000000001</v>
      </c>
      <c r="O31" s="279">
        <v>-24.158560000000001</v>
      </c>
      <c r="P31" s="272">
        <v>-29.759589999999999</v>
      </c>
      <c r="Q31" s="122"/>
    </row>
    <row r="32" spans="1:25" ht="15.6" customHeight="1" x14ac:dyDescent="0.15">
      <c r="A32" s="66">
        <v>21</v>
      </c>
      <c r="B32" s="109">
        <v>768</v>
      </c>
      <c r="C32" s="112">
        <v>392</v>
      </c>
      <c r="D32" s="242">
        <v>376</v>
      </c>
      <c r="E32" s="69">
        <v>56</v>
      </c>
      <c r="F32" s="109">
        <v>1348</v>
      </c>
      <c r="G32" s="112">
        <v>683</v>
      </c>
      <c r="H32" s="127">
        <v>665</v>
      </c>
      <c r="I32" s="66">
        <v>91</v>
      </c>
      <c r="J32" s="109">
        <v>304</v>
      </c>
      <c r="K32" s="112">
        <v>81</v>
      </c>
      <c r="L32" s="131">
        <v>223</v>
      </c>
      <c r="M32" s="267"/>
      <c r="N32" s="274"/>
      <c r="O32" s="275"/>
      <c r="P32" s="276"/>
    </row>
    <row r="33" spans="1:17" ht="15.6" customHeight="1" x14ac:dyDescent="0.15">
      <c r="A33" s="66">
        <v>22</v>
      </c>
      <c r="B33" s="109">
        <v>788</v>
      </c>
      <c r="C33" s="112">
        <v>405</v>
      </c>
      <c r="D33" s="242">
        <v>383</v>
      </c>
      <c r="E33" s="69">
        <v>57</v>
      </c>
      <c r="F33" s="109">
        <v>1252</v>
      </c>
      <c r="G33" s="112">
        <v>648</v>
      </c>
      <c r="H33" s="127">
        <v>604</v>
      </c>
      <c r="I33" s="66">
        <v>92</v>
      </c>
      <c r="J33" s="109">
        <v>243</v>
      </c>
      <c r="K33" s="112">
        <v>47</v>
      </c>
      <c r="L33" s="131">
        <v>196</v>
      </c>
      <c r="M33" s="69"/>
      <c r="N33" s="264"/>
      <c r="O33" s="273"/>
      <c r="P33" s="272"/>
    </row>
    <row r="34" spans="1:17" ht="15.6" customHeight="1" x14ac:dyDescent="0.15">
      <c r="A34" s="66">
        <v>23</v>
      </c>
      <c r="B34" s="109">
        <v>831</v>
      </c>
      <c r="C34" s="112">
        <v>438</v>
      </c>
      <c r="D34" s="242">
        <v>393</v>
      </c>
      <c r="E34" s="69">
        <v>58</v>
      </c>
      <c r="F34" s="109">
        <v>1335</v>
      </c>
      <c r="G34" s="112">
        <v>688</v>
      </c>
      <c r="H34" s="127">
        <v>647</v>
      </c>
      <c r="I34" s="66">
        <v>93</v>
      </c>
      <c r="J34" s="109">
        <v>187</v>
      </c>
      <c r="K34" s="112">
        <v>33</v>
      </c>
      <c r="L34" s="131">
        <v>154</v>
      </c>
      <c r="M34" s="69" t="s">
        <v>544</v>
      </c>
      <c r="N34" s="112">
        <v>26488</v>
      </c>
      <c r="O34" s="112">
        <v>11671</v>
      </c>
      <c r="P34" s="109">
        <v>14817</v>
      </c>
      <c r="Q34" s="122"/>
    </row>
    <row r="35" spans="1:17" ht="15.6" customHeight="1" x14ac:dyDescent="0.15">
      <c r="A35" s="66">
        <v>24</v>
      </c>
      <c r="B35" s="109">
        <v>884</v>
      </c>
      <c r="C35" s="112">
        <v>461</v>
      </c>
      <c r="D35" s="242">
        <v>423</v>
      </c>
      <c r="E35" s="69">
        <v>59</v>
      </c>
      <c r="F35" s="109">
        <v>1455</v>
      </c>
      <c r="G35" s="112">
        <v>733</v>
      </c>
      <c r="H35" s="127">
        <v>722</v>
      </c>
      <c r="I35" s="66">
        <v>94</v>
      </c>
      <c r="J35" s="109">
        <v>143</v>
      </c>
      <c r="K35" s="112">
        <v>36</v>
      </c>
      <c r="L35" s="131">
        <v>107</v>
      </c>
      <c r="M35" s="269" t="s">
        <v>588</v>
      </c>
      <c r="N35" s="264">
        <v>-27.001290000000001</v>
      </c>
      <c r="O35" s="279">
        <v>-24.158560000000001</v>
      </c>
      <c r="P35" s="272">
        <v>-29.759589999999999</v>
      </c>
      <c r="Q35" s="122"/>
    </row>
    <row r="36" spans="1:17" ht="15.6" customHeight="1" x14ac:dyDescent="0.15">
      <c r="A36" s="66" t="s">
        <v>519</v>
      </c>
      <c r="B36" s="109">
        <v>4720</v>
      </c>
      <c r="C36" s="109">
        <v>2471</v>
      </c>
      <c r="D36" s="109">
        <v>2249</v>
      </c>
      <c r="E36" s="69" t="s">
        <v>169</v>
      </c>
      <c r="F36" s="109">
        <v>7669</v>
      </c>
      <c r="G36" s="109">
        <v>3848</v>
      </c>
      <c r="H36" s="109">
        <v>3821</v>
      </c>
      <c r="I36" s="66" t="s">
        <v>531</v>
      </c>
      <c r="J36" s="109">
        <v>292</v>
      </c>
      <c r="K36" s="109">
        <v>60</v>
      </c>
      <c r="L36" s="109">
        <v>232</v>
      </c>
      <c r="M36" s="68"/>
      <c r="N36" s="112">
        <v>13058</v>
      </c>
      <c r="O36" s="112">
        <v>5011</v>
      </c>
      <c r="P36" s="109">
        <v>8047</v>
      </c>
      <c r="Q36" s="122"/>
    </row>
    <row r="37" spans="1:17" ht="15.6" customHeight="1" x14ac:dyDescent="0.15">
      <c r="A37" s="66">
        <v>25</v>
      </c>
      <c r="B37" s="109">
        <v>874</v>
      </c>
      <c r="C37" s="112">
        <v>464</v>
      </c>
      <c r="D37" s="242">
        <v>410</v>
      </c>
      <c r="E37" s="69">
        <v>60</v>
      </c>
      <c r="F37" s="109">
        <v>1370</v>
      </c>
      <c r="G37" s="112">
        <v>689</v>
      </c>
      <c r="H37" s="127">
        <v>681</v>
      </c>
      <c r="I37" s="66">
        <v>95</v>
      </c>
      <c r="J37" s="109">
        <v>114</v>
      </c>
      <c r="K37" s="112">
        <v>26</v>
      </c>
      <c r="L37" s="131">
        <v>88</v>
      </c>
      <c r="M37" s="68"/>
      <c r="N37" s="280">
        <v>-13.31104</v>
      </c>
      <c r="O37" s="280">
        <v>-10.372590000000001</v>
      </c>
      <c r="P37" s="281">
        <v>-16.162199999999999</v>
      </c>
    </row>
    <row r="38" spans="1:17" ht="15.6" customHeight="1" x14ac:dyDescent="0.15">
      <c r="A38" s="66">
        <v>26</v>
      </c>
      <c r="B38" s="109">
        <v>905</v>
      </c>
      <c r="C38" s="112">
        <v>485</v>
      </c>
      <c r="D38" s="242">
        <v>420</v>
      </c>
      <c r="E38" s="69">
        <v>61</v>
      </c>
      <c r="F38" s="109">
        <v>1384</v>
      </c>
      <c r="G38" s="112">
        <v>671</v>
      </c>
      <c r="H38" s="127">
        <v>713</v>
      </c>
      <c r="I38" s="66">
        <v>96</v>
      </c>
      <c r="J38" s="109">
        <v>66</v>
      </c>
      <c r="K38" s="112">
        <v>17</v>
      </c>
      <c r="L38" s="131">
        <v>49</v>
      </c>
      <c r="M38" s="113"/>
      <c r="N38" s="128"/>
      <c r="O38" s="128"/>
      <c r="P38" s="128"/>
    </row>
    <row r="39" spans="1:17" ht="15.6" customHeight="1" x14ac:dyDescent="0.15">
      <c r="A39" s="66">
        <v>27</v>
      </c>
      <c r="B39" s="109">
        <v>917</v>
      </c>
      <c r="C39" s="112">
        <v>474</v>
      </c>
      <c r="D39" s="242">
        <v>443</v>
      </c>
      <c r="E39" s="69">
        <v>62</v>
      </c>
      <c r="F39" s="109">
        <v>1624</v>
      </c>
      <c r="G39" s="112">
        <v>804</v>
      </c>
      <c r="H39" s="127">
        <v>820</v>
      </c>
      <c r="I39" s="66">
        <v>97</v>
      </c>
      <c r="J39" s="109">
        <v>46</v>
      </c>
      <c r="K39" s="112">
        <v>8</v>
      </c>
      <c r="L39" s="131">
        <v>38</v>
      </c>
      <c r="M39" s="68"/>
      <c r="N39" s="116"/>
      <c r="O39" s="116"/>
    </row>
    <row r="40" spans="1:17" ht="15.6" customHeight="1" x14ac:dyDescent="0.15">
      <c r="A40" s="66">
        <v>28</v>
      </c>
      <c r="B40" s="109">
        <v>1010</v>
      </c>
      <c r="C40" s="112">
        <v>511</v>
      </c>
      <c r="D40" s="242">
        <v>499</v>
      </c>
      <c r="E40" s="69">
        <v>63</v>
      </c>
      <c r="F40" s="109">
        <v>1559</v>
      </c>
      <c r="G40" s="112">
        <v>763</v>
      </c>
      <c r="H40" s="127">
        <v>796</v>
      </c>
      <c r="I40" s="66">
        <v>98</v>
      </c>
      <c r="J40" s="109">
        <v>40</v>
      </c>
      <c r="K40" s="112">
        <v>3</v>
      </c>
      <c r="L40" s="131">
        <v>37</v>
      </c>
      <c r="M40" s="107" t="s">
        <v>170</v>
      </c>
      <c r="N40" s="277">
        <v>47.131480000000003</v>
      </c>
      <c r="O40" s="277">
        <v>45.595509999999997</v>
      </c>
      <c r="P40" s="278">
        <v>48.621830000000003</v>
      </c>
    </row>
    <row r="41" spans="1:17" ht="15.6" customHeight="1" x14ac:dyDescent="0.15">
      <c r="A41" s="66">
        <v>29</v>
      </c>
      <c r="B41" s="109">
        <v>1014</v>
      </c>
      <c r="C41" s="112">
        <v>537</v>
      </c>
      <c r="D41" s="242">
        <v>477</v>
      </c>
      <c r="E41" s="69">
        <v>64</v>
      </c>
      <c r="F41" s="109">
        <v>1732</v>
      </c>
      <c r="G41" s="112">
        <v>921</v>
      </c>
      <c r="H41" s="127">
        <v>811</v>
      </c>
      <c r="I41" s="66">
        <v>99</v>
      </c>
      <c r="J41" s="109">
        <v>26</v>
      </c>
      <c r="K41" s="112">
        <v>6</v>
      </c>
      <c r="L41" s="131">
        <v>20</v>
      </c>
      <c r="M41" s="107" t="s">
        <v>171</v>
      </c>
      <c r="N41" s="277"/>
      <c r="O41" s="277">
        <v>97.197610552058691</v>
      </c>
      <c r="P41" s="278">
        <v>100</v>
      </c>
    </row>
    <row r="42" spans="1:17" ht="15.6" customHeight="1" x14ac:dyDescent="0.15">
      <c r="A42" s="67" t="s">
        <v>172</v>
      </c>
      <c r="B42" s="109">
        <v>5266</v>
      </c>
      <c r="C42" s="109">
        <v>2741</v>
      </c>
      <c r="D42" s="109">
        <v>2525</v>
      </c>
      <c r="E42" s="69" t="s">
        <v>525</v>
      </c>
      <c r="F42" s="109">
        <v>7830</v>
      </c>
      <c r="G42" s="109">
        <v>3952</v>
      </c>
      <c r="H42" s="109">
        <v>3878</v>
      </c>
      <c r="I42" s="66" t="s">
        <v>532</v>
      </c>
      <c r="J42" s="109">
        <v>57</v>
      </c>
      <c r="K42" s="112">
        <v>6</v>
      </c>
      <c r="L42" s="131">
        <v>51</v>
      </c>
      <c r="M42" s="68"/>
      <c r="N42" s="114"/>
      <c r="O42" s="114"/>
      <c r="P42" s="114"/>
    </row>
    <row r="43" spans="1:17" ht="15.6" customHeight="1" x14ac:dyDescent="0.15">
      <c r="A43" s="67">
        <v>30</v>
      </c>
      <c r="B43" s="109">
        <v>1069</v>
      </c>
      <c r="C43" s="112">
        <v>560</v>
      </c>
      <c r="D43" s="242">
        <v>509</v>
      </c>
      <c r="E43" s="69">
        <v>65</v>
      </c>
      <c r="F43" s="109">
        <v>1739</v>
      </c>
      <c r="G43" s="112">
        <v>862</v>
      </c>
      <c r="H43" s="127">
        <v>877</v>
      </c>
      <c r="I43" s="67" t="s">
        <v>247</v>
      </c>
      <c r="J43" s="109">
        <v>275</v>
      </c>
      <c r="K43" s="112">
        <v>178</v>
      </c>
      <c r="L43" s="131">
        <v>97</v>
      </c>
      <c r="M43" s="68"/>
      <c r="N43" s="132"/>
      <c r="O43" s="132"/>
      <c r="P43" s="114"/>
    </row>
    <row r="44" spans="1:17" ht="15.6" customHeight="1" x14ac:dyDescent="0.15">
      <c r="A44" s="67">
        <v>31</v>
      </c>
      <c r="B44" s="109">
        <v>1043</v>
      </c>
      <c r="C44" s="112">
        <v>570</v>
      </c>
      <c r="D44" s="242">
        <v>473</v>
      </c>
      <c r="E44" s="69">
        <v>66</v>
      </c>
      <c r="F44" s="109">
        <v>1748</v>
      </c>
      <c r="G44" s="112">
        <v>901</v>
      </c>
      <c r="H44" s="127">
        <v>847</v>
      </c>
      <c r="I44" s="67"/>
      <c r="J44" s="109"/>
      <c r="K44" s="112"/>
      <c r="L44" s="127"/>
      <c r="M44" s="68"/>
      <c r="N44" s="109"/>
      <c r="O44" s="132"/>
      <c r="P44" s="114"/>
    </row>
    <row r="45" spans="1:17" ht="15.6" customHeight="1" x14ac:dyDescent="0.15">
      <c r="A45" s="67">
        <v>32</v>
      </c>
      <c r="B45" s="109">
        <v>1038</v>
      </c>
      <c r="C45" s="112">
        <v>513</v>
      </c>
      <c r="D45" s="242">
        <v>525</v>
      </c>
      <c r="E45" s="69">
        <v>67</v>
      </c>
      <c r="F45" s="109">
        <v>1716</v>
      </c>
      <c r="G45" s="112">
        <v>866</v>
      </c>
      <c r="H45" s="127">
        <v>850</v>
      </c>
      <c r="I45" s="67"/>
      <c r="J45" s="109"/>
      <c r="K45" s="112"/>
      <c r="L45" s="127"/>
      <c r="M45" s="107"/>
      <c r="N45" s="114"/>
      <c r="O45" s="114"/>
      <c r="P45" s="114"/>
    </row>
    <row r="46" spans="1:17" ht="15.6" customHeight="1" x14ac:dyDescent="0.15">
      <c r="A46" s="67">
        <v>33</v>
      </c>
      <c r="B46" s="109">
        <v>1021</v>
      </c>
      <c r="C46" s="112">
        <v>521</v>
      </c>
      <c r="D46" s="242">
        <v>500</v>
      </c>
      <c r="E46" s="69">
        <v>68</v>
      </c>
      <c r="F46" s="109">
        <v>1670</v>
      </c>
      <c r="G46" s="112">
        <v>874</v>
      </c>
      <c r="H46" s="127">
        <v>796</v>
      </c>
      <c r="I46" s="67"/>
      <c r="J46" s="109"/>
      <c r="K46" s="112"/>
      <c r="L46" s="127"/>
      <c r="M46" s="107"/>
      <c r="N46" s="109"/>
      <c r="O46" s="132"/>
      <c r="P46" s="114"/>
    </row>
    <row r="47" spans="1:17" ht="15.6" customHeight="1" x14ac:dyDescent="0.15">
      <c r="A47" s="117">
        <v>34</v>
      </c>
      <c r="B47" s="109">
        <v>1095</v>
      </c>
      <c r="C47" s="54">
        <v>577</v>
      </c>
      <c r="D47" s="242">
        <v>518</v>
      </c>
      <c r="E47" s="69">
        <v>69</v>
      </c>
      <c r="F47" s="109">
        <v>957</v>
      </c>
      <c r="G47" s="54">
        <v>449</v>
      </c>
      <c r="H47" s="127">
        <v>508</v>
      </c>
      <c r="I47" s="118"/>
      <c r="J47" s="128"/>
      <c r="K47" s="129"/>
      <c r="L47" s="53"/>
      <c r="M47" s="270"/>
      <c r="N47" s="243"/>
      <c r="O47" s="271"/>
      <c r="P47" s="128"/>
    </row>
    <row r="48" spans="1:17" s="44" customFormat="1" ht="16.5" customHeight="1" x14ac:dyDescent="0.15">
      <c r="A48" s="44" t="s">
        <v>590</v>
      </c>
      <c r="B48" s="119"/>
      <c r="C48" s="120"/>
      <c r="D48" s="120"/>
      <c r="E48" s="108"/>
      <c r="F48" s="120"/>
      <c r="G48" s="120"/>
      <c r="H48" s="120"/>
      <c r="I48" s="61"/>
      <c r="M48" s="55"/>
    </row>
    <row r="49" spans="1:17" s="44" customFormat="1" ht="16.5" customHeight="1" x14ac:dyDescent="0.15">
      <c r="A49" s="44" t="s">
        <v>648</v>
      </c>
      <c r="E49" s="61"/>
      <c r="H49" s="421"/>
      <c r="I49" s="61"/>
    </row>
    <row r="50" spans="1:17" x14ac:dyDescent="0.15">
      <c r="M50" s="61"/>
      <c r="N50" s="44"/>
      <c r="O50" s="44"/>
      <c r="P50" s="44"/>
      <c r="Q50" s="44"/>
    </row>
    <row r="51" spans="1:17" x14ac:dyDescent="0.15">
      <c r="M51" s="61"/>
      <c r="N51" s="44"/>
      <c r="O51" s="44"/>
      <c r="P51" s="44"/>
    </row>
    <row r="55" spans="1:17" x14ac:dyDescent="0.15">
      <c r="O55" s="71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9"/>
  <sheetViews>
    <sheetView view="pageBreakPreview" zoomScale="120" zoomScaleNormal="100" zoomScaleSheetLayoutView="120" workbookViewId="0">
      <selection sqref="A1:L1"/>
    </sheetView>
  </sheetViews>
  <sheetFormatPr defaultColWidth="11.75" defaultRowHeight="10.5" x14ac:dyDescent="0.15"/>
  <cols>
    <col min="1" max="1" width="12.125" style="76" customWidth="1"/>
    <col min="2" max="2" width="8.125" style="92" customWidth="1"/>
    <col min="3" max="5" width="6.125" style="76" customWidth="1"/>
    <col min="6" max="6" width="7.125" style="92" customWidth="1"/>
    <col min="7" max="16" width="6.125" style="76" customWidth="1"/>
    <col min="17" max="17" width="7" style="92" customWidth="1"/>
    <col min="18" max="24" width="6.125" style="76" customWidth="1"/>
    <col min="25" max="25" width="6.125" style="79" customWidth="1"/>
    <col min="26" max="26" width="7.125" style="92" customWidth="1"/>
    <col min="27" max="27" width="0" style="76" hidden="1" customWidth="1"/>
    <col min="28" max="16384" width="11.75" style="76"/>
  </cols>
  <sheetData>
    <row r="1" spans="1:27" ht="23.25" customHeight="1" x14ac:dyDescent="0.15">
      <c r="A1" s="1119" t="s">
        <v>459</v>
      </c>
      <c r="B1" s="1119"/>
      <c r="C1" s="1119"/>
      <c r="D1" s="1119"/>
      <c r="E1" s="1119"/>
      <c r="F1" s="1119"/>
      <c r="G1" s="1119"/>
      <c r="H1" s="1119"/>
      <c r="I1" s="1119"/>
      <c r="J1" s="1119"/>
      <c r="K1" s="1119"/>
      <c r="L1" s="1119"/>
      <c r="O1" s="211" t="s">
        <v>566</v>
      </c>
      <c r="P1" s="211"/>
      <c r="Q1" s="211"/>
      <c r="R1" s="158"/>
      <c r="T1" s="77"/>
      <c r="V1" s="168"/>
      <c r="W1" s="168"/>
      <c r="X1" s="168"/>
      <c r="Y1" s="168"/>
      <c r="Z1" s="168"/>
    </row>
    <row r="2" spans="1:27" s="899" customFormat="1" ht="12.75" customHeight="1" x14ac:dyDescent="0.2">
      <c r="A2" s="897" t="s">
        <v>365</v>
      </c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N2" s="900"/>
      <c r="O2" s="901"/>
      <c r="P2" s="901"/>
      <c r="Q2" s="901"/>
      <c r="R2" s="901"/>
      <c r="S2" s="902"/>
      <c r="U2" s="903"/>
      <c r="Y2" s="904"/>
      <c r="Z2" s="817" t="s">
        <v>750</v>
      </c>
      <c r="AA2" s="78"/>
    </row>
    <row r="3" spans="1:27" s="79" customFormat="1" ht="21" customHeight="1" x14ac:dyDescent="0.15">
      <c r="A3" s="97"/>
      <c r="B3" s="98" t="s">
        <v>455</v>
      </c>
      <c r="C3" s="384" t="s">
        <v>514</v>
      </c>
      <c r="D3" s="384" t="s">
        <v>515</v>
      </c>
      <c r="E3" s="384" t="s">
        <v>516</v>
      </c>
      <c r="F3" s="98" t="s">
        <v>319</v>
      </c>
      <c r="G3" s="384" t="s">
        <v>517</v>
      </c>
      <c r="H3" s="384" t="s">
        <v>518</v>
      </c>
      <c r="I3" s="384" t="s">
        <v>519</v>
      </c>
      <c r="J3" s="384" t="s">
        <v>541</v>
      </c>
      <c r="K3" s="384" t="s">
        <v>520</v>
      </c>
      <c r="L3" s="383" t="s">
        <v>521</v>
      </c>
      <c r="M3" s="422" t="s">
        <v>522</v>
      </c>
      <c r="N3" s="97" t="s">
        <v>523</v>
      </c>
      <c r="O3" s="384" t="s">
        <v>524</v>
      </c>
      <c r="P3" s="384" t="s">
        <v>542</v>
      </c>
      <c r="Q3" s="94" t="s">
        <v>345</v>
      </c>
      <c r="R3" s="384" t="s">
        <v>737</v>
      </c>
      <c r="S3" s="384" t="s">
        <v>730</v>
      </c>
      <c r="T3" s="384" t="s">
        <v>731</v>
      </c>
      <c r="U3" s="384" t="s">
        <v>732</v>
      </c>
      <c r="V3" s="384" t="s">
        <v>733</v>
      </c>
      <c r="W3" s="384" t="s">
        <v>734</v>
      </c>
      <c r="X3" s="384" t="s">
        <v>735</v>
      </c>
      <c r="Y3" s="399" t="s">
        <v>320</v>
      </c>
      <c r="Z3" s="96" t="s">
        <v>346</v>
      </c>
    </row>
    <row r="4" spans="1:27" s="81" customFormat="1" ht="14.45" customHeight="1" x14ac:dyDescent="0.15">
      <c r="A4" s="89" t="s">
        <v>736</v>
      </c>
      <c r="B4" s="282">
        <v>96459</v>
      </c>
      <c r="C4" s="282">
        <v>3141</v>
      </c>
      <c r="D4" s="282">
        <v>3705</v>
      </c>
      <c r="E4" s="282">
        <v>4381</v>
      </c>
      <c r="F4" s="285">
        <v>11227</v>
      </c>
      <c r="G4" s="284">
        <v>4540</v>
      </c>
      <c r="H4" s="282">
        <v>4453</v>
      </c>
      <c r="I4" s="282">
        <v>4326</v>
      </c>
      <c r="J4" s="282">
        <v>4785</v>
      </c>
      <c r="K4" s="282">
        <v>5428</v>
      </c>
      <c r="L4" s="283">
        <v>6342</v>
      </c>
      <c r="M4" s="283">
        <v>7390</v>
      </c>
      <c r="N4" s="284">
        <v>6436</v>
      </c>
      <c r="O4" s="282">
        <v>6120</v>
      </c>
      <c r="P4" s="282">
        <v>6566</v>
      </c>
      <c r="Q4" s="282">
        <v>56386</v>
      </c>
      <c r="R4" s="282">
        <v>7419</v>
      </c>
      <c r="S4" s="282">
        <v>7448</v>
      </c>
      <c r="T4" s="282">
        <v>5100</v>
      </c>
      <c r="U4" s="282">
        <v>3913</v>
      </c>
      <c r="V4" s="282">
        <v>2844</v>
      </c>
      <c r="W4" s="282">
        <v>1570</v>
      </c>
      <c r="X4" s="635">
        <v>489</v>
      </c>
      <c r="Y4" s="636">
        <v>63</v>
      </c>
      <c r="Z4" s="283">
        <v>28846</v>
      </c>
      <c r="AA4" s="80">
        <v>102545</v>
      </c>
    </row>
    <row r="5" spans="1:27" s="81" customFormat="1" ht="14.45" customHeight="1" x14ac:dyDescent="0.15">
      <c r="A5" s="90" t="s">
        <v>322</v>
      </c>
      <c r="B5" s="285">
        <v>47913</v>
      </c>
      <c r="C5" s="286">
        <v>1585</v>
      </c>
      <c r="D5" s="286">
        <v>1917</v>
      </c>
      <c r="E5" s="286">
        <v>2301</v>
      </c>
      <c r="F5" s="285">
        <v>5803</v>
      </c>
      <c r="G5" s="286">
        <v>2262</v>
      </c>
      <c r="H5" s="286">
        <v>2357</v>
      </c>
      <c r="I5" s="286">
        <v>2376</v>
      </c>
      <c r="J5" s="286">
        <v>2515</v>
      </c>
      <c r="K5" s="286">
        <v>2852</v>
      </c>
      <c r="L5" s="287">
        <v>3279</v>
      </c>
      <c r="M5" s="287">
        <v>3816</v>
      </c>
      <c r="N5" s="288">
        <v>3287</v>
      </c>
      <c r="O5" s="286">
        <v>3103</v>
      </c>
      <c r="P5" s="286">
        <v>3366</v>
      </c>
      <c r="Q5" s="286">
        <v>29213</v>
      </c>
      <c r="R5" s="286">
        <v>3665</v>
      </c>
      <c r="S5" s="286">
        <v>3666</v>
      </c>
      <c r="T5" s="286">
        <v>2377</v>
      </c>
      <c r="U5" s="286">
        <v>1678</v>
      </c>
      <c r="V5" s="286">
        <v>1008</v>
      </c>
      <c r="W5" s="286">
        <v>411</v>
      </c>
      <c r="X5" s="637">
        <v>83</v>
      </c>
      <c r="Y5" s="638">
        <v>9</v>
      </c>
      <c r="Z5" s="639">
        <v>12897</v>
      </c>
      <c r="AA5" s="80">
        <v>49281</v>
      </c>
    </row>
    <row r="6" spans="1:27" s="81" customFormat="1" ht="14.45" customHeight="1" x14ac:dyDescent="0.15">
      <c r="A6" s="90" t="s">
        <v>323</v>
      </c>
      <c r="B6" s="285">
        <v>48546</v>
      </c>
      <c r="C6" s="286">
        <v>1556</v>
      </c>
      <c r="D6" s="286">
        <v>1788</v>
      </c>
      <c r="E6" s="286">
        <v>2080</v>
      </c>
      <c r="F6" s="286">
        <v>5424</v>
      </c>
      <c r="G6" s="286">
        <v>2278</v>
      </c>
      <c r="H6" s="286">
        <v>2096</v>
      </c>
      <c r="I6" s="286">
        <v>1950</v>
      </c>
      <c r="J6" s="286">
        <v>2270</v>
      </c>
      <c r="K6" s="286">
        <v>2576</v>
      </c>
      <c r="L6" s="640">
        <v>3063</v>
      </c>
      <c r="M6" s="287">
        <v>3574</v>
      </c>
      <c r="N6" s="288">
        <v>3149</v>
      </c>
      <c r="O6" s="286">
        <v>3017</v>
      </c>
      <c r="P6" s="286">
        <v>3200</v>
      </c>
      <c r="Q6" s="286">
        <v>27173</v>
      </c>
      <c r="R6" s="286">
        <v>3754</v>
      </c>
      <c r="S6" s="286">
        <v>3782</v>
      </c>
      <c r="T6" s="286">
        <v>2723</v>
      </c>
      <c r="U6" s="286">
        <v>2235</v>
      </c>
      <c r="V6" s="286">
        <v>1836</v>
      </c>
      <c r="W6" s="286">
        <v>1159</v>
      </c>
      <c r="X6" s="637">
        <v>406</v>
      </c>
      <c r="Y6" s="638">
        <v>54</v>
      </c>
      <c r="Z6" s="640">
        <v>15949</v>
      </c>
      <c r="AA6" s="80">
        <v>50264</v>
      </c>
    </row>
    <row r="7" spans="1:27" s="81" customFormat="1" ht="14.45" customHeight="1" x14ac:dyDescent="0.15">
      <c r="A7" s="82" t="s">
        <v>324</v>
      </c>
      <c r="B7" s="282">
        <v>23057</v>
      </c>
      <c r="C7" s="289">
        <v>850</v>
      </c>
      <c r="D7" s="289">
        <v>967</v>
      </c>
      <c r="E7" s="289">
        <v>1053</v>
      </c>
      <c r="F7" s="282">
        <v>2870</v>
      </c>
      <c r="G7" s="289">
        <v>1062</v>
      </c>
      <c r="H7" s="289">
        <v>976</v>
      </c>
      <c r="I7" s="289">
        <v>960</v>
      </c>
      <c r="J7" s="289">
        <v>1153</v>
      </c>
      <c r="K7" s="289">
        <v>1331</v>
      </c>
      <c r="L7" s="290">
        <v>1555</v>
      </c>
      <c r="M7" s="290">
        <v>1766</v>
      </c>
      <c r="N7" s="291">
        <v>1463</v>
      </c>
      <c r="O7" s="289">
        <v>1450</v>
      </c>
      <c r="P7" s="289">
        <v>1463</v>
      </c>
      <c r="Q7" s="282">
        <v>13179</v>
      </c>
      <c r="R7" s="289">
        <v>1548</v>
      </c>
      <c r="S7" s="289">
        <v>1704</v>
      </c>
      <c r="T7" s="289">
        <v>1303</v>
      </c>
      <c r="U7" s="289">
        <v>1030</v>
      </c>
      <c r="V7" s="289">
        <v>845</v>
      </c>
      <c r="W7" s="289">
        <v>438</v>
      </c>
      <c r="X7" s="292">
        <v>123</v>
      </c>
      <c r="Y7" s="292">
        <v>17</v>
      </c>
      <c r="Z7" s="283">
        <v>7008</v>
      </c>
      <c r="AA7" s="80">
        <v>23612</v>
      </c>
    </row>
    <row r="8" spans="1:27" s="81" customFormat="1" ht="14.45" customHeight="1" x14ac:dyDescent="0.15">
      <c r="A8" s="83" t="s">
        <v>322</v>
      </c>
      <c r="B8" s="285">
        <v>11175</v>
      </c>
      <c r="C8" s="293">
        <v>428</v>
      </c>
      <c r="D8" s="293">
        <v>503</v>
      </c>
      <c r="E8" s="293">
        <v>556</v>
      </c>
      <c r="F8" s="285">
        <v>1487</v>
      </c>
      <c r="G8" s="293">
        <v>519</v>
      </c>
      <c r="H8" s="293">
        <v>515</v>
      </c>
      <c r="I8" s="293">
        <v>504</v>
      </c>
      <c r="J8" s="293">
        <v>602</v>
      </c>
      <c r="K8" s="293">
        <v>677</v>
      </c>
      <c r="L8" s="294">
        <v>788</v>
      </c>
      <c r="M8" s="294">
        <v>880</v>
      </c>
      <c r="N8" s="295">
        <v>743</v>
      </c>
      <c r="O8" s="293">
        <v>708</v>
      </c>
      <c r="P8" s="293">
        <v>743</v>
      </c>
      <c r="Q8" s="285">
        <v>6679</v>
      </c>
      <c r="R8" s="293">
        <v>757</v>
      </c>
      <c r="S8" s="293">
        <v>808</v>
      </c>
      <c r="T8" s="293">
        <v>594</v>
      </c>
      <c r="U8" s="293">
        <v>410</v>
      </c>
      <c r="V8" s="293">
        <v>291</v>
      </c>
      <c r="W8" s="293">
        <v>118</v>
      </c>
      <c r="X8" s="296">
        <v>26</v>
      </c>
      <c r="Y8" s="641">
        <v>5</v>
      </c>
      <c r="Z8" s="639">
        <v>3009</v>
      </c>
      <c r="AA8" s="80">
        <v>11467</v>
      </c>
    </row>
    <row r="9" spans="1:27" s="81" customFormat="1" ht="14.45" customHeight="1" x14ac:dyDescent="0.15">
      <c r="A9" s="84" t="s">
        <v>323</v>
      </c>
      <c r="B9" s="297">
        <v>11882</v>
      </c>
      <c r="C9" s="298">
        <v>422</v>
      </c>
      <c r="D9" s="298">
        <v>464</v>
      </c>
      <c r="E9" s="298">
        <v>497</v>
      </c>
      <c r="F9" s="297">
        <v>1383</v>
      </c>
      <c r="G9" s="298">
        <v>543</v>
      </c>
      <c r="H9" s="298">
        <v>461</v>
      </c>
      <c r="I9" s="298">
        <v>456</v>
      </c>
      <c r="J9" s="298">
        <v>551</v>
      </c>
      <c r="K9" s="298">
        <v>654</v>
      </c>
      <c r="L9" s="299">
        <v>767</v>
      </c>
      <c r="M9" s="299">
        <v>886</v>
      </c>
      <c r="N9" s="300">
        <v>720</v>
      </c>
      <c r="O9" s="298">
        <v>742</v>
      </c>
      <c r="P9" s="298">
        <v>720</v>
      </c>
      <c r="Q9" s="297">
        <v>6500</v>
      </c>
      <c r="R9" s="298">
        <v>791</v>
      </c>
      <c r="S9" s="298">
        <v>896</v>
      </c>
      <c r="T9" s="298">
        <v>709</v>
      </c>
      <c r="U9" s="298">
        <v>620</v>
      </c>
      <c r="V9" s="298">
        <v>554</v>
      </c>
      <c r="W9" s="298">
        <v>320</v>
      </c>
      <c r="X9" s="301">
        <v>97</v>
      </c>
      <c r="Y9" s="301">
        <v>12</v>
      </c>
      <c r="Z9" s="642">
        <v>3999</v>
      </c>
      <c r="AA9" s="80">
        <v>12145</v>
      </c>
    </row>
    <row r="10" spans="1:27" s="81" customFormat="1" ht="14.45" customHeight="1" x14ac:dyDescent="0.15">
      <c r="A10" s="83" t="s">
        <v>325</v>
      </c>
      <c r="B10" s="285">
        <v>13686</v>
      </c>
      <c r="C10" s="302">
        <v>462</v>
      </c>
      <c r="D10" s="302">
        <v>532</v>
      </c>
      <c r="E10" s="302">
        <v>633</v>
      </c>
      <c r="F10" s="285">
        <v>1627</v>
      </c>
      <c r="G10" s="302">
        <v>680</v>
      </c>
      <c r="H10" s="302">
        <v>658</v>
      </c>
      <c r="I10" s="302">
        <v>688</v>
      </c>
      <c r="J10" s="302">
        <v>691</v>
      </c>
      <c r="K10" s="302">
        <v>760</v>
      </c>
      <c r="L10" s="303">
        <v>943</v>
      </c>
      <c r="M10" s="290">
        <v>1140</v>
      </c>
      <c r="N10" s="304">
        <v>947</v>
      </c>
      <c r="O10" s="302">
        <v>894</v>
      </c>
      <c r="P10" s="302">
        <v>916</v>
      </c>
      <c r="Q10" s="285">
        <v>8317</v>
      </c>
      <c r="R10" s="302">
        <v>1011</v>
      </c>
      <c r="S10" s="302">
        <v>998</v>
      </c>
      <c r="T10" s="302">
        <v>680</v>
      </c>
      <c r="U10" s="302">
        <v>455</v>
      </c>
      <c r="V10" s="302">
        <v>348</v>
      </c>
      <c r="W10" s="302">
        <v>193</v>
      </c>
      <c r="X10" s="643">
        <v>54</v>
      </c>
      <c r="Y10" s="643">
        <v>3</v>
      </c>
      <c r="Z10" s="639">
        <v>3742</v>
      </c>
      <c r="AA10" s="80">
        <v>13986</v>
      </c>
    </row>
    <row r="11" spans="1:27" s="81" customFormat="1" ht="14.45" customHeight="1" x14ac:dyDescent="0.15">
      <c r="A11" s="83" t="s">
        <v>322</v>
      </c>
      <c r="B11" s="285">
        <v>6825</v>
      </c>
      <c r="C11" s="293">
        <v>233</v>
      </c>
      <c r="D11" s="293">
        <v>268</v>
      </c>
      <c r="E11" s="293">
        <v>314</v>
      </c>
      <c r="F11" s="285">
        <v>815</v>
      </c>
      <c r="G11" s="293">
        <v>353</v>
      </c>
      <c r="H11" s="293">
        <v>330</v>
      </c>
      <c r="I11" s="293">
        <v>361</v>
      </c>
      <c r="J11" s="293">
        <v>371</v>
      </c>
      <c r="K11" s="293">
        <v>405</v>
      </c>
      <c r="L11" s="294">
        <v>514</v>
      </c>
      <c r="M11" s="294">
        <v>589</v>
      </c>
      <c r="N11" s="295">
        <v>482</v>
      </c>
      <c r="O11" s="293">
        <v>457</v>
      </c>
      <c r="P11" s="293">
        <v>490</v>
      </c>
      <c r="Q11" s="285">
        <v>4352</v>
      </c>
      <c r="R11" s="293">
        <v>494</v>
      </c>
      <c r="S11" s="293">
        <v>471</v>
      </c>
      <c r="T11" s="293">
        <v>327</v>
      </c>
      <c r="U11" s="293">
        <v>181</v>
      </c>
      <c r="V11" s="293">
        <v>118</v>
      </c>
      <c r="W11" s="293">
        <v>55</v>
      </c>
      <c r="X11" s="296">
        <v>12</v>
      </c>
      <c r="Y11" s="641" t="s">
        <v>178</v>
      </c>
      <c r="Z11" s="639">
        <v>1658</v>
      </c>
      <c r="AA11" s="80">
        <v>6923</v>
      </c>
    </row>
    <row r="12" spans="1:27" s="81" customFormat="1" ht="14.45" customHeight="1" x14ac:dyDescent="0.15">
      <c r="A12" s="83" t="s">
        <v>487</v>
      </c>
      <c r="B12" s="285">
        <v>6861</v>
      </c>
      <c r="C12" s="293">
        <v>229</v>
      </c>
      <c r="D12" s="293">
        <v>264</v>
      </c>
      <c r="E12" s="293">
        <v>319</v>
      </c>
      <c r="F12" s="285">
        <v>812</v>
      </c>
      <c r="G12" s="293">
        <v>327</v>
      </c>
      <c r="H12" s="293">
        <v>328</v>
      </c>
      <c r="I12" s="293">
        <v>327</v>
      </c>
      <c r="J12" s="293">
        <v>320</v>
      </c>
      <c r="K12" s="293">
        <v>355</v>
      </c>
      <c r="L12" s="294">
        <v>429</v>
      </c>
      <c r="M12" s="294">
        <v>551</v>
      </c>
      <c r="N12" s="295">
        <v>465</v>
      </c>
      <c r="O12" s="293">
        <v>437</v>
      </c>
      <c r="P12" s="293">
        <v>426</v>
      </c>
      <c r="Q12" s="285">
        <v>3965</v>
      </c>
      <c r="R12" s="293">
        <v>517</v>
      </c>
      <c r="S12" s="293">
        <v>527</v>
      </c>
      <c r="T12" s="293">
        <v>353</v>
      </c>
      <c r="U12" s="293">
        <v>274</v>
      </c>
      <c r="V12" s="293">
        <v>230</v>
      </c>
      <c r="W12" s="293">
        <v>138</v>
      </c>
      <c r="X12" s="296">
        <v>42</v>
      </c>
      <c r="Y12" s="296">
        <v>3</v>
      </c>
      <c r="Z12" s="639">
        <v>2084</v>
      </c>
      <c r="AA12" s="80">
        <v>7063</v>
      </c>
    </row>
    <row r="13" spans="1:27" s="81" customFormat="1" ht="14.45" customHeight="1" x14ac:dyDescent="0.15">
      <c r="A13" s="82" t="s">
        <v>326</v>
      </c>
      <c r="B13" s="282">
        <v>3115</v>
      </c>
      <c r="C13" s="289">
        <v>60</v>
      </c>
      <c r="D13" s="289">
        <v>117</v>
      </c>
      <c r="E13" s="289">
        <v>119</v>
      </c>
      <c r="F13" s="282">
        <v>296</v>
      </c>
      <c r="G13" s="289">
        <v>115</v>
      </c>
      <c r="H13" s="289">
        <v>145</v>
      </c>
      <c r="I13" s="289">
        <v>160</v>
      </c>
      <c r="J13" s="289">
        <v>134</v>
      </c>
      <c r="K13" s="289">
        <v>161</v>
      </c>
      <c r="L13" s="290">
        <v>167</v>
      </c>
      <c r="M13" s="290">
        <v>183</v>
      </c>
      <c r="N13" s="291">
        <v>157</v>
      </c>
      <c r="O13" s="289">
        <v>210</v>
      </c>
      <c r="P13" s="289">
        <v>250</v>
      </c>
      <c r="Q13" s="282">
        <v>1682</v>
      </c>
      <c r="R13" s="289">
        <v>304</v>
      </c>
      <c r="S13" s="289">
        <v>278</v>
      </c>
      <c r="T13" s="289">
        <v>162</v>
      </c>
      <c r="U13" s="289">
        <v>171</v>
      </c>
      <c r="V13" s="289">
        <v>110</v>
      </c>
      <c r="W13" s="289">
        <v>80</v>
      </c>
      <c r="X13" s="292">
        <v>28</v>
      </c>
      <c r="Y13" s="292">
        <v>4</v>
      </c>
      <c r="Z13" s="283">
        <v>997</v>
      </c>
      <c r="AA13" s="80">
        <v>3343</v>
      </c>
    </row>
    <row r="14" spans="1:27" s="81" customFormat="1" ht="14.45" customHeight="1" x14ac:dyDescent="0.15">
      <c r="A14" s="83" t="s">
        <v>322</v>
      </c>
      <c r="B14" s="285">
        <v>1553</v>
      </c>
      <c r="C14" s="293">
        <v>28</v>
      </c>
      <c r="D14" s="293">
        <v>55</v>
      </c>
      <c r="E14" s="293">
        <v>64</v>
      </c>
      <c r="F14" s="285">
        <v>147</v>
      </c>
      <c r="G14" s="293">
        <v>60</v>
      </c>
      <c r="H14" s="293">
        <v>87</v>
      </c>
      <c r="I14" s="293">
        <v>81</v>
      </c>
      <c r="J14" s="293">
        <v>67</v>
      </c>
      <c r="K14" s="293">
        <v>85</v>
      </c>
      <c r="L14" s="294">
        <v>94</v>
      </c>
      <c r="M14" s="294">
        <v>89</v>
      </c>
      <c r="N14" s="295">
        <v>84</v>
      </c>
      <c r="O14" s="293">
        <v>104</v>
      </c>
      <c r="P14" s="293">
        <v>124</v>
      </c>
      <c r="Q14" s="285">
        <v>875</v>
      </c>
      <c r="R14" s="293">
        <v>164</v>
      </c>
      <c r="S14" s="293">
        <v>133</v>
      </c>
      <c r="T14" s="293">
        <v>87</v>
      </c>
      <c r="U14" s="293">
        <v>78</v>
      </c>
      <c r="V14" s="293">
        <v>46</v>
      </c>
      <c r="W14" s="293">
        <v>17</v>
      </c>
      <c r="X14" s="296">
        <v>5</v>
      </c>
      <c r="Y14" s="296">
        <v>1</v>
      </c>
      <c r="Z14" s="639">
        <v>507</v>
      </c>
      <c r="AA14" s="80">
        <v>1665</v>
      </c>
    </row>
    <row r="15" spans="1:27" s="81" customFormat="1" ht="14.45" customHeight="1" x14ac:dyDescent="0.15">
      <c r="A15" s="84" t="s">
        <v>323</v>
      </c>
      <c r="B15" s="297">
        <v>1562</v>
      </c>
      <c r="C15" s="298">
        <v>32</v>
      </c>
      <c r="D15" s="298">
        <v>62</v>
      </c>
      <c r="E15" s="298">
        <v>55</v>
      </c>
      <c r="F15" s="297">
        <v>149</v>
      </c>
      <c r="G15" s="298">
        <v>55</v>
      </c>
      <c r="H15" s="298">
        <v>58</v>
      </c>
      <c r="I15" s="298">
        <v>79</v>
      </c>
      <c r="J15" s="298">
        <v>67</v>
      </c>
      <c r="K15" s="298">
        <v>76</v>
      </c>
      <c r="L15" s="299">
        <v>73</v>
      </c>
      <c r="M15" s="299">
        <v>94</v>
      </c>
      <c r="N15" s="300">
        <v>73</v>
      </c>
      <c r="O15" s="298">
        <v>106</v>
      </c>
      <c r="P15" s="298">
        <v>126</v>
      </c>
      <c r="Q15" s="297">
        <v>807</v>
      </c>
      <c r="R15" s="298">
        <v>140</v>
      </c>
      <c r="S15" s="298">
        <v>145</v>
      </c>
      <c r="T15" s="298">
        <v>75</v>
      </c>
      <c r="U15" s="298">
        <v>93</v>
      </c>
      <c r="V15" s="298">
        <v>64</v>
      </c>
      <c r="W15" s="298">
        <v>63</v>
      </c>
      <c r="X15" s="301">
        <v>23</v>
      </c>
      <c r="Y15" s="301">
        <v>3</v>
      </c>
      <c r="Z15" s="642">
        <v>770</v>
      </c>
      <c r="AA15" s="80">
        <v>1678</v>
      </c>
    </row>
    <row r="16" spans="1:27" s="81" customFormat="1" ht="14.45" customHeight="1" x14ac:dyDescent="0.15">
      <c r="A16" s="83" t="s">
        <v>327</v>
      </c>
      <c r="B16" s="285">
        <v>11235</v>
      </c>
      <c r="C16" s="302">
        <v>397</v>
      </c>
      <c r="D16" s="302">
        <v>526</v>
      </c>
      <c r="E16" s="302">
        <v>599</v>
      </c>
      <c r="F16" s="285">
        <v>1522</v>
      </c>
      <c r="G16" s="302">
        <v>597</v>
      </c>
      <c r="H16" s="302">
        <v>516</v>
      </c>
      <c r="I16" s="302">
        <v>426</v>
      </c>
      <c r="J16" s="302">
        <v>573</v>
      </c>
      <c r="K16" s="302">
        <v>660</v>
      </c>
      <c r="L16" s="303">
        <v>804</v>
      </c>
      <c r="M16" s="290">
        <v>882</v>
      </c>
      <c r="N16" s="304">
        <v>795</v>
      </c>
      <c r="O16" s="302">
        <v>673</v>
      </c>
      <c r="P16" s="302">
        <v>659</v>
      </c>
      <c r="Q16" s="285">
        <v>6585</v>
      </c>
      <c r="R16" s="302">
        <v>810</v>
      </c>
      <c r="S16" s="302">
        <v>780</v>
      </c>
      <c r="T16" s="302">
        <v>577</v>
      </c>
      <c r="U16" s="302">
        <v>453</v>
      </c>
      <c r="V16" s="302">
        <v>297</v>
      </c>
      <c r="W16" s="302">
        <v>141</v>
      </c>
      <c r="X16" s="643">
        <v>63</v>
      </c>
      <c r="Y16" s="643">
        <v>7</v>
      </c>
      <c r="Z16" s="639">
        <v>3128</v>
      </c>
      <c r="AA16" s="80">
        <v>11498</v>
      </c>
    </row>
    <row r="17" spans="1:27" s="81" customFormat="1" ht="14.45" customHeight="1" x14ac:dyDescent="0.15">
      <c r="A17" s="83" t="s">
        <v>322</v>
      </c>
      <c r="B17" s="285">
        <v>5599</v>
      </c>
      <c r="C17" s="293">
        <v>200</v>
      </c>
      <c r="D17" s="293">
        <v>290</v>
      </c>
      <c r="E17" s="293">
        <v>309</v>
      </c>
      <c r="F17" s="285">
        <v>799</v>
      </c>
      <c r="G17" s="293">
        <v>301</v>
      </c>
      <c r="H17" s="293">
        <v>285</v>
      </c>
      <c r="I17" s="293">
        <v>234</v>
      </c>
      <c r="J17" s="293">
        <v>296</v>
      </c>
      <c r="K17" s="293">
        <v>356</v>
      </c>
      <c r="L17" s="294">
        <v>407</v>
      </c>
      <c r="M17" s="294">
        <v>443</v>
      </c>
      <c r="N17" s="295">
        <v>425</v>
      </c>
      <c r="O17" s="293">
        <v>350</v>
      </c>
      <c r="P17" s="293">
        <v>329</v>
      </c>
      <c r="Q17" s="285">
        <v>3426</v>
      </c>
      <c r="R17" s="293">
        <v>387</v>
      </c>
      <c r="S17" s="293">
        <v>385</v>
      </c>
      <c r="T17" s="293">
        <v>262</v>
      </c>
      <c r="U17" s="293">
        <v>192</v>
      </c>
      <c r="V17" s="293">
        <v>97</v>
      </c>
      <c r="W17" s="293">
        <v>41</v>
      </c>
      <c r="X17" s="296">
        <v>10</v>
      </c>
      <c r="Y17" s="641" t="s">
        <v>178</v>
      </c>
      <c r="Z17" s="639">
        <v>1374</v>
      </c>
      <c r="AA17" s="80">
        <v>5696</v>
      </c>
    </row>
    <row r="18" spans="1:27" s="81" customFormat="1" ht="14.45" customHeight="1" x14ac:dyDescent="0.15">
      <c r="A18" s="83" t="s">
        <v>323</v>
      </c>
      <c r="B18" s="285">
        <v>5636</v>
      </c>
      <c r="C18" s="293">
        <v>197</v>
      </c>
      <c r="D18" s="293">
        <v>236</v>
      </c>
      <c r="E18" s="293">
        <v>290</v>
      </c>
      <c r="F18" s="285">
        <v>723</v>
      </c>
      <c r="G18" s="293">
        <v>296</v>
      </c>
      <c r="H18" s="293">
        <v>231</v>
      </c>
      <c r="I18" s="293">
        <v>192</v>
      </c>
      <c r="J18" s="293">
        <v>277</v>
      </c>
      <c r="K18" s="293">
        <v>304</v>
      </c>
      <c r="L18" s="294">
        <v>397</v>
      </c>
      <c r="M18" s="294">
        <v>439</v>
      </c>
      <c r="N18" s="295">
        <v>370</v>
      </c>
      <c r="O18" s="293">
        <v>323</v>
      </c>
      <c r="P18" s="293">
        <v>330</v>
      </c>
      <c r="Q18" s="285">
        <v>3159</v>
      </c>
      <c r="R18" s="293">
        <v>423</v>
      </c>
      <c r="S18" s="293">
        <v>395</v>
      </c>
      <c r="T18" s="293">
        <v>315</v>
      </c>
      <c r="U18" s="293">
        <v>261</v>
      </c>
      <c r="V18" s="293">
        <v>200</v>
      </c>
      <c r="W18" s="293">
        <v>100</v>
      </c>
      <c r="X18" s="296">
        <v>53</v>
      </c>
      <c r="Y18" s="296">
        <v>7</v>
      </c>
      <c r="Z18" s="639">
        <v>1754</v>
      </c>
      <c r="AA18" s="80">
        <v>5805</v>
      </c>
    </row>
    <row r="19" spans="1:27" s="81" customFormat="1" ht="14.45" customHeight="1" x14ac:dyDescent="0.15">
      <c r="A19" s="82" t="s">
        <v>328</v>
      </c>
      <c r="B19" s="282">
        <v>1688</v>
      </c>
      <c r="C19" s="289">
        <v>21</v>
      </c>
      <c r="D19" s="289">
        <v>56</v>
      </c>
      <c r="E19" s="289">
        <v>61</v>
      </c>
      <c r="F19" s="282">
        <v>138</v>
      </c>
      <c r="G19" s="289">
        <v>49</v>
      </c>
      <c r="H19" s="289">
        <v>64</v>
      </c>
      <c r="I19" s="289">
        <v>69</v>
      </c>
      <c r="J19" s="289">
        <v>67</v>
      </c>
      <c r="K19" s="289">
        <v>64</v>
      </c>
      <c r="L19" s="290">
        <v>81</v>
      </c>
      <c r="M19" s="290">
        <v>88</v>
      </c>
      <c r="N19" s="291">
        <v>121</v>
      </c>
      <c r="O19" s="289">
        <v>144</v>
      </c>
      <c r="P19" s="290">
        <v>169</v>
      </c>
      <c r="Q19" s="282">
        <v>916</v>
      </c>
      <c r="R19" s="291">
        <v>162</v>
      </c>
      <c r="S19" s="289">
        <v>153</v>
      </c>
      <c r="T19" s="289">
        <v>119</v>
      </c>
      <c r="U19" s="289">
        <v>98</v>
      </c>
      <c r="V19" s="289">
        <v>55</v>
      </c>
      <c r="W19" s="289">
        <v>37</v>
      </c>
      <c r="X19" s="292">
        <v>8</v>
      </c>
      <c r="Y19" s="292">
        <v>2</v>
      </c>
      <c r="Z19" s="283">
        <v>634</v>
      </c>
      <c r="AA19" s="80">
        <v>1865</v>
      </c>
    </row>
    <row r="20" spans="1:27" s="81" customFormat="1" ht="14.45" customHeight="1" x14ac:dyDescent="0.15">
      <c r="A20" s="83" t="s">
        <v>322</v>
      </c>
      <c r="B20" s="285">
        <v>809</v>
      </c>
      <c r="C20" s="293">
        <v>8</v>
      </c>
      <c r="D20" s="293">
        <v>20</v>
      </c>
      <c r="E20" s="293">
        <v>28</v>
      </c>
      <c r="F20" s="285">
        <v>56</v>
      </c>
      <c r="G20" s="293">
        <v>27</v>
      </c>
      <c r="H20" s="293">
        <v>31</v>
      </c>
      <c r="I20" s="293">
        <v>37</v>
      </c>
      <c r="J20" s="293">
        <v>36</v>
      </c>
      <c r="K20" s="293">
        <v>34</v>
      </c>
      <c r="L20" s="294">
        <v>42</v>
      </c>
      <c r="M20" s="294">
        <v>42</v>
      </c>
      <c r="N20" s="295">
        <v>65</v>
      </c>
      <c r="O20" s="293">
        <v>71</v>
      </c>
      <c r="P20" s="294">
        <v>86</v>
      </c>
      <c r="Q20" s="285">
        <v>471</v>
      </c>
      <c r="R20" s="295">
        <v>84</v>
      </c>
      <c r="S20" s="293">
        <v>81</v>
      </c>
      <c r="T20" s="293">
        <v>51</v>
      </c>
      <c r="U20" s="293">
        <v>38</v>
      </c>
      <c r="V20" s="293">
        <v>25</v>
      </c>
      <c r="W20" s="293">
        <v>2</v>
      </c>
      <c r="X20" s="644">
        <v>1</v>
      </c>
      <c r="Y20" s="641" t="s">
        <v>178</v>
      </c>
      <c r="Z20" s="639">
        <v>282</v>
      </c>
      <c r="AA20" s="80">
        <v>881</v>
      </c>
    </row>
    <row r="21" spans="1:27" s="81" customFormat="1" ht="14.25" customHeight="1" x14ac:dyDescent="0.15">
      <c r="A21" s="84" t="s">
        <v>323</v>
      </c>
      <c r="B21" s="297">
        <v>879</v>
      </c>
      <c r="C21" s="298">
        <v>13</v>
      </c>
      <c r="D21" s="298">
        <v>36</v>
      </c>
      <c r="E21" s="298">
        <v>33</v>
      </c>
      <c r="F21" s="297">
        <v>82</v>
      </c>
      <c r="G21" s="298">
        <v>22</v>
      </c>
      <c r="H21" s="298">
        <v>33</v>
      </c>
      <c r="I21" s="298">
        <v>32</v>
      </c>
      <c r="J21" s="298">
        <v>31</v>
      </c>
      <c r="K21" s="298">
        <v>30</v>
      </c>
      <c r="L21" s="299">
        <v>39</v>
      </c>
      <c r="M21" s="299">
        <v>46</v>
      </c>
      <c r="N21" s="300">
        <v>56</v>
      </c>
      <c r="O21" s="298">
        <v>73</v>
      </c>
      <c r="P21" s="299">
        <v>83</v>
      </c>
      <c r="Q21" s="297">
        <v>445</v>
      </c>
      <c r="R21" s="300">
        <v>78</v>
      </c>
      <c r="S21" s="298">
        <v>72</v>
      </c>
      <c r="T21" s="298">
        <v>68</v>
      </c>
      <c r="U21" s="298">
        <v>60</v>
      </c>
      <c r="V21" s="298">
        <v>30</v>
      </c>
      <c r="W21" s="298">
        <v>35</v>
      </c>
      <c r="X21" s="301">
        <v>7</v>
      </c>
      <c r="Y21" s="301">
        <v>2</v>
      </c>
      <c r="Z21" s="642">
        <v>352</v>
      </c>
      <c r="AA21" s="80">
        <v>984</v>
      </c>
    </row>
    <row r="22" spans="1:27" s="81" customFormat="1" ht="14.25" customHeight="1" x14ac:dyDescent="0.15">
      <c r="A22" s="83" t="s">
        <v>329</v>
      </c>
      <c r="B22" s="285">
        <v>762</v>
      </c>
      <c r="C22" s="302">
        <v>13</v>
      </c>
      <c r="D22" s="302">
        <v>12</v>
      </c>
      <c r="E22" s="302">
        <v>12</v>
      </c>
      <c r="F22" s="285">
        <v>37</v>
      </c>
      <c r="G22" s="302">
        <v>17</v>
      </c>
      <c r="H22" s="302">
        <v>13</v>
      </c>
      <c r="I22" s="302">
        <v>18</v>
      </c>
      <c r="J22" s="302">
        <v>29</v>
      </c>
      <c r="K22" s="302">
        <v>39</v>
      </c>
      <c r="L22" s="303">
        <v>24</v>
      </c>
      <c r="M22" s="290">
        <v>32</v>
      </c>
      <c r="N22" s="304">
        <v>25</v>
      </c>
      <c r="O22" s="302">
        <v>48</v>
      </c>
      <c r="P22" s="303">
        <v>77</v>
      </c>
      <c r="Q22" s="282">
        <v>322</v>
      </c>
      <c r="R22" s="304">
        <v>93</v>
      </c>
      <c r="S22" s="302">
        <v>97</v>
      </c>
      <c r="T22" s="302">
        <v>64</v>
      </c>
      <c r="U22" s="302">
        <v>62</v>
      </c>
      <c r="V22" s="302">
        <v>42</v>
      </c>
      <c r="W22" s="302">
        <v>34</v>
      </c>
      <c r="X22" s="643">
        <v>10</v>
      </c>
      <c r="Y22" s="643">
        <v>1</v>
      </c>
      <c r="Z22" s="639">
        <v>403</v>
      </c>
      <c r="AA22" s="80" t="e">
        <v>#VALUE!</v>
      </c>
    </row>
    <row r="23" spans="1:27" s="81" customFormat="1" ht="14.45" customHeight="1" x14ac:dyDescent="0.15">
      <c r="A23" s="83" t="s">
        <v>322</v>
      </c>
      <c r="B23" s="285">
        <v>346</v>
      </c>
      <c r="C23" s="293">
        <v>7</v>
      </c>
      <c r="D23" s="293">
        <v>7</v>
      </c>
      <c r="E23" s="293">
        <v>8</v>
      </c>
      <c r="F23" s="285">
        <v>22</v>
      </c>
      <c r="G23" s="293">
        <v>9</v>
      </c>
      <c r="H23" s="293">
        <v>2</v>
      </c>
      <c r="I23" s="293">
        <v>6</v>
      </c>
      <c r="J23" s="293">
        <v>17</v>
      </c>
      <c r="K23" s="293">
        <v>21</v>
      </c>
      <c r="L23" s="294">
        <v>9</v>
      </c>
      <c r="M23" s="294">
        <v>19</v>
      </c>
      <c r="N23" s="295">
        <v>7</v>
      </c>
      <c r="O23" s="293">
        <v>26</v>
      </c>
      <c r="P23" s="294">
        <v>32</v>
      </c>
      <c r="Q23" s="285">
        <v>148</v>
      </c>
      <c r="R23" s="295">
        <v>48</v>
      </c>
      <c r="S23" s="293">
        <v>49</v>
      </c>
      <c r="T23" s="293">
        <v>26</v>
      </c>
      <c r="U23" s="293">
        <v>30</v>
      </c>
      <c r="V23" s="293">
        <v>11</v>
      </c>
      <c r="W23" s="293">
        <v>9</v>
      </c>
      <c r="X23" s="644">
        <v>3</v>
      </c>
      <c r="Y23" s="296" t="s">
        <v>178</v>
      </c>
      <c r="Z23" s="639">
        <v>176</v>
      </c>
      <c r="AA23" s="80" t="e">
        <v>#VALUE!</v>
      </c>
    </row>
    <row r="24" spans="1:27" s="81" customFormat="1" ht="14.45" customHeight="1" x14ac:dyDescent="0.15">
      <c r="A24" s="83" t="s">
        <v>323</v>
      </c>
      <c r="B24" s="285">
        <v>416</v>
      </c>
      <c r="C24" s="293">
        <v>6</v>
      </c>
      <c r="D24" s="293">
        <v>5</v>
      </c>
      <c r="E24" s="293">
        <v>4</v>
      </c>
      <c r="F24" s="285">
        <v>15</v>
      </c>
      <c r="G24" s="293">
        <v>8</v>
      </c>
      <c r="H24" s="293">
        <v>11</v>
      </c>
      <c r="I24" s="293">
        <v>12</v>
      </c>
      <c r="J24" s="293">
        <v>12</v>
      </c>
      <c r="K24" s="293">
        <v>18</v>
      </c>
      <c r="L24" s="294">
        <v>15</v>
      </c>
      <c r="M24" s="294">
        <v>13</v>
      </c>
      <c r="N24" s="295">
        <v>18</v>
      </c>
      <c r="O24" s="293">
        <v>22</v>
      </c>
      <c r="P24" s="294">
        <v>45</v>
      </c>
      <c r="Q24" s="297">
        <v>174</v>
      </c>
      <c r="R24" s="295">
        <v>45</v>
      </c>
      <c r="S24" s="293">
        <v>48</v>
      </c>
      <c r="T24" s="293">
        <v>38</v>
      </c>
      <c r="U24" s="293">
        <v>32</v>
      </c>
      <c r="V24" s="293">
        <v>31</v>
      </c>
      <c r="W24" s="293">
        <v>25</v>
      </c>
      <c r="X24" s="296">
        <v>7</v>
      </c>
      <c r="Y24" s="645">
        <v>1</v>
      </c>
      <c r="Z24" s="642">
        <v>227</v>
      </c>
      <c r="AA24" s="80">
        <v>471</v>
      </c>
    </row>
    <row r="25" spans="1:27" s="81" customFormat="1" ht="14.45" customHeight="1" x14ac:dyDescent="0.15">
      <c r="A25" s="82" t="s">
        <v>330</v>
      </c>
      <c r="B25" s="282">
        <v>1858</v>
      </c>
      <c r="C25" s="289">
        <v>25</v>
      </c>
      <c r="D25" s="289">
        <v>46</v>
      </c>
      <c r="E25" s="289">
        <v>73</v>
      </c>
      <c r="F25" s="282">
        <v>144</v>
      </c>
      <c r="G25" s="289">
        <v>62</v>
      </c>
      <c r="H25" s="289">
        <v>66</v>
      </c>
      <c r="I25" s="289">
        <v>55</v>
      </c>
      <c r="J25" s="289">
        <v>64</v>
      </c>
      <c r="K25" s="289">
        <v>80</v>
      </c>
      <c r="L25" s="290">
        <v>105</v>
      </c>
      <c r="M25" s="290">
        <v>114</v>
      </c>
      <c r="N25" s="291">
        <v>106</v>
      </c>
      <c r="O25" s="289">
        <v>116</v>
      </c>
      <c r="P25" s="290">
        <v>163</v>
      </c>
      <c r="Q25" s="282">
        <v>931</v>
      </c>
      <c r="R25" s="291">
        <v>214</v>
      </c>
      <c r="S25" s="289">
        <v>216</v>
      </c>
      <c r="T25" s="289">
        <v>104</v>
      </c>
      <c r="U25" s="289">
        <v>103</v>
      </c>
      <c r="V25" s="289">
        <v>69</v>
      </c>
      <c r="W25" s="289">
        <v>53</v>
      </c>
      <c r="X25" s="292">
        <v>24</v>
      </c>
      <c r="Y25" s="641" t="s">
        <v>178</v>
      </c>
      <c r="Z25" s="283">
        <v>783</v>
      </c>
      <c r="AA25" s="80">
        <v>2063</v>
      </c>
    </row>
    <row r="26" spans="1:27" s="81" customFormat="1" ht="14.45" customHeight="1" x14ac:dyDescent="0.15">
      <c r="A26" s="83" t="s">
        <v>322</v>
      </c>
      <c r="B26" s="285">
        <v>929</v>
      </c>
      <c r="C26" s="293">
        <v>17</v>
      </c>
      <c r="D26" s="293">
        <v>23</v>
      </c>
      <c r="E26" s="293">
        <v>37</v>
      </c>
      <c r="F26" s="285">
        <v>77</v>
      </c>
      <c r="G26" s="293">
        <v>38</v>
      </c>
      <c r="H26" s="293">
        <v>31</v>
      </c>
      <c r="I26" s="293">
        <v>32</v>
      </c>
      <c r="J26" s="293">
        <v>31</v>
      </c>
      <c r="K26" s="293">
        <v>47</v>
      </c>
      <c r="L26" s="294">
        <v>51</v>
      </c>
      <c r="M26" s="294">
        <v>65</v>
      </c>
      <c r="N26" s="295">
        <v>54</v>
      </c>
      <c r="O26" s="293">
        <v>60</v>
      </c>
      <c r="P26" s="294">
        <v>87</v>
      </c>
      <c r="Q26" s="285">
        <v>496</v>
      </c>
      <c r="R26" s="295">
        <v>111</v>
      </c>
      <c r="S26" s="293">
        <v>105</v>
      </c>
      <c r="T26" s="293">
        <v>47</v>
      </c>
      <c r="U26" s="293">
        <v>50</v>
      </c>
      <c r="V26" s="293">
        <v>21</v>
      </c>
      <c r="W26" s="293">
        <v>16</v>
      </c>
      <c r="X26" s="296">
        <v>6</v>
      </c>
      <c r="Y26" s="641" t="s">
        <v>178</v>
      </c>
      <c r="Z26" s="639">
        <v>356</v>
      </c>
      <c r="AA26" s="80">
        <v>1030</v>
      </c>
    </row>
    <row r="27" spans="1:27" s="81" customFormat="1" ht="14.45" customHeight="1" x14ac:dyDescent="0.15">
      <c r="A27" s="84" t="s">
        <v>323</v>
      </c>
      <c r="B27" s="297">
        <v>929</v>
      </c>
      <c r="C27" s="298">
        <v>8</v>
      </c>
      <c r="D27" s="298">
        <v>23</v>
      </c>
      <c r="E27" s="298">
        <v>36</v>
      </c>
      <c r="F27" s="297">
        <v>67</v>
      </c>
      <c r="G27" s="298">
        <v>24</v>
      </c>
      <c r="H27" s="298">
        <v>35</v>
      </c>
      <c r="I27" s="298">
        <v>23</v>
      </c>
      <c r="J27" s="298">
        <v>33</v>
      </c>
      <c r="K27" s="298">
        <v>33</v>
      </c>
      <c r="L27" s="299">
        <v>54</v>
      </c>
      <c r="M27" s="299">
        <v>49</v>
      </c>
      <c r="N27" s="300">
        <v>52</v>
      </c>
      <c r="O27" s="298">
        <v>56</v>
      </c>
      <c r="P27" s="299">
        <v>76</v>
      </c>
      <c r="Q27" s="297">
        <v>435</v>
      </c>
      <c r="R27" s="300">
        <v>103</v>
      </c>
      <c r="S27" s="298">
        <v>111</v>
      </c>
      <c r="T27" s="298">
        <v>57</v>
      </c>
      <c r="U27" s="298">
        <v>53</v>
      </c>
      <c r="V27" s="298">
        <v>48</v>
      </c>
      <c r="W27" s="298">
        <v>37</v>
      </c>
      <c r="X27" s="301">
        <v>18</v>
      </c>
      <c r="Y27" s="645" t="s">
        <v>178</v>
      </c>
      <c r="Z27" s="642">
        <v>427</v>
      </c>
      <c r="AA27" s="80">
        <v>1033</v>
      </c>
    </row>
    <row r="28" spans="1:27" s="81" customFormat="1" ht="14.45" customHeight="1" x14ac:dyDescent="0.15">
      <c r="A28" s="83" t="s">
        <v>331</v>
      </c>
      <c r="B28" s="285">
        <v>9611</v>
      </c>
      <c r="C28" s="302">
        <v>365</v>
      </c>
      <c r="D28" s="302">
        <v>378</v>
      </c>
      <c r="E28" s="302">
        <v>421</v>
      </c>
      <c r="F28" s="285">
        <v>1164</v>
      </c>
      <c r="G28" s="302">
        <v>464</v>
      </c>
      <c r="H28" s="302">
        <v>508</v>
      </c>
      <c r="I28" s="302">
        <v>481</v>
      </c>
      <c r="J28" s="302">
        <v>510</v>
      </c>
      <c r="K28" s="302">
        <v>591</v>
      </c>
      <c r="L28" s="290">
        <v>680</v>
      </c>
      <c r="M28" s="303">
        <v>776</v>
      </c>
      <c r="N28" s="304">
        <v>689</v>
      </c>
      <c r="O28" s="302">
        <v>632</v>
      </c>
      <c r="P28" s="303">
        <v>601</v>
      </c>
      <c r="Q28" s="282">
        <v>5932</v>
      </c>
      <c r="R28" s="304">
        <v>689</v>
      </c>
      <c r="S28" s="302">
        <v>686</v>
      </c>
      <c r="T28" s="302">
        <v>434</v>
      </c>
      <c r="U28" s="302">
        <v>335</v>
      </c>
      <c r="V28" s="302">
        <v>196</v>
      </c>
      <c r="W28" s="302">
        <v>116</v>
      </c>
      <c r="X28" s="643">
        <v>51</v>
      </c>
      <c r="Y28" s="643">
        <v>8</v>
      </c>
      <c r="Z28" s="639">
        <v>2515</v>
      </c>
      <c r="AA28" s="80">
        <v>9811</v>
      </c>
    </row>
    <row r="29" spans="1:27" s="81" customFormat="1" ht="14.45" customHeight="1" x14ac:dyDescent="0.15">
      <c r="A29" s="83" t="s">
        <v>322</v>
      </c>
      <c r="B29" s="285">
        <v>4867</v>
      </c>
      <c r="C29" s="293">
        <v>200</v>
      </c>
      <c r="D29" s="293">
        <v>195</v>
      </c>
      <c r="E29" s="293">
        <v>223</v>
      </c>
      <c r="F29" s="285">
        <v>618</v>
      </c>
      <c r="G29" s="293">
        <v>215</v>
      </c>
      <c r="H29" s="293">
        <v>271</v>
      </c>
      <c r="I29" s="293">
        <v>296</v>
      </c>
      <c r="J29" s="293">
        <v>252</v>
      </c>
      <c r="K29" s="293">
        <v>309</v>
      </c>
      <c r="L29" s="294">
        <v>351</v>
      </c>
      <c r="M29" s="294">
        <v>414</v>
      </c>
      <c r="N29" s="295">
        <v>357</v>
      </c>
      <c r="O29" s="293">
        <v>333</v>
      </c>
      <c r="P29" s="294">
        <v>305</v>
      </c>
      <c r="Q29" s="285">
        <v>3103</v>
      </c>
      <c r="R29" s="295">
        <v>348</v>
      </c>
      <c r="S29" s="293">
        <v>340</v>
      </c>
      <c r="T29" s="293">
        <v>208</v>
      </c>
      <c r="U29" s="293">
        <v>143</v>
      </c>
      <c r="V29" s="293">
        <v>70</v>
      </c>
      <c r="W29" s="293">
        <v>34</v>
      </c>
      <c r="X29" s="296">
        <v>3</v>
      </c>
      <c r="Y29" s="641" t="s">
        <v>178</v>
      </c>
      <c r="Z29" s="639">
        <v>1146</v>
      </c>
      <c r="AA29" s="80">
        <v>4949</v>
      </c>
    </row>
    <row r="30" spans="1:27" s="81" customFormat="1" ht="14.45" customHeight="1" x14ac:dyDescent="0.15">
      <c r="A30" s="83" t="s">
        <v>323</v>
      </c>
      <c r="B30" s="285">
        <v>4744</v>
      </c>
      <c r="C30" s="293">
        <v>165</v>
      </c>
      <c r="D30" s="293">
        <v>183</v>
      </c>
      <c r="E30" s="293">
        <v>198</v>
      </c>
      <c r="F30" s="285">
        <v>546</v>
      </c>
      <c r="G30" s="293">
        <v>249</v>
      </c>
      <c r="H30" s="293">
        <v>237</v>
      </c>
      <c r="I30" s="293">
        <v>185</v>
      </c>
      <c r="J30" s="293">
        <v>258</v>
      </c>
      <c r="K30" s="293">
        <v>282</v>
      </c>
      <c r="L30" s="294">
        <v>329</v>
      </c>
      <c r="M30" s="294">
        <v>362</v>
      </c>
      <c r="N30" s="295">
        <v>332</v>
      </c>
      <c r="O30" s="293">
        <v>299</v>
      </c>
      <c r="P30" s="294">
        <v>296</v>
      </c>
      <c r="Q30" s="297">
        <v>2829</v>
      </c>
      <c r="R30" s="295">
        <v>341</v>
      </c>
      <c r="S30" s="293">
        <v>346</v>
      </c>
      <c r="T30" s="293">
        <v>226</v>
      </c>
      <c r="U30" s="293">
        <v>192</v>
      </c>
      <c r="V30" s="293">
        <v>126</v>
      </c>
      <c r="W30" s="293">
        <v>82</v>
      </c>
      <c r="X30" s="296">
        <v>48</v>
      </c>
      <c r="Y30" s="296">
        <v>8</v>
      </c>
      <c r="Z30" s="639">
        <v>1369</v>
      </c>
      <c r="AA30" s="80">
        <v>4862</v>
      </c>
    </row>
    <row r="31" spans="1:27" s="81" customFormat="1" ht="14.45" customHeight="1" x14ac:dyDescent="0.15">
      <c r="A31" s="82" t="s">
        <v>332</v>
      </c>
      <c r="B31" s="282">
        <v>16412</v>
      </c>
      <c r="C31" s="289">
        <v>670</v>
      </c>
      <c r="D31" s="289">
        <v>726</v>
      </c>
      <c r="E31" s="289">
        <v>891</v>
      </c>
      <c r="F31" s="282">
        <v>2287</v>
      </c>
      <c r="G31" s="289">
        <v>834</v>
      </c>
      <c r="H31" s="289">
        <v>878</v>
      </c>
      <c r="I31" s="289">
        <v>859</v>
      </c>
      <c r="J31" s="289">
        <v>931</v>
      </c>
      <c r="K31" s="289">
        <v>1047</v>
      </c>
      <c r="L31" s="290">
        <v>1176</v>
      </c>
      <c r="M31" s="290">
        <v>1423</v>
      </c>
      <c r="N31" s="291">
        <v>1219</v>
      </c>
      <c r="O31" s="289">
        <v>984</v>
      </c>
      <c r="P31" s="290">
        <v>961</v>
      </c>
      <c r="Q31" s="282">
        <v>10312</v>
      </c>
      <c r="R31" s="291">
        <v>1038</v>
      </c>
      <c r="S31" s="289">
        <v>1132</v>
      </c>
      <c r="T31" s="289">
        <v>750</v>
      </c>
      <c r="U31" s="289">
        <v>474</v>
      </c>
      <c r="V31" s="289">
        <v>268</v>
      </c>
      <c r="W31" s="289">
        <v>120</v>
      </c>
      <c r="X31" s="292">
        <v>27</v>
      </c>
      <c r="Y31" s="292">
        <v>4</v>
      </c>
      <c r="Z31" s="283">
        <v>3813</v>
      </c>
      <c r="AA31" s="80">
        <v>16241</v>
      </c>
    </row>
    <row r="32" spans="1:27" s="81" customFormat="1" ht="14.45" customHeight="1" x14ac:dyDescent="0.15">
      <c r="A32" s="83" t="s">
        <v>322</v>
      </c>
      <c r="B32" s="285">
        <v>8209</v>
      </c>
      <c r="C32" s="293">
        <v>325</v>
      </c>
      <c r="D32" s="293">
        <v>375</v>
      </c>
      <c r="E32" s="293">
        <v>484</v>
      </c>
      <c r="F32" s="285">
        <v>1184</v>
      </c>
      <c r="G32" s="293">
        <v>409</v>
      </c>
      <c r="H32" s="293">
        <v>452</v>
      </c>
      <c r="I32" s="293">
        <v>460</v>
      </c>
      <c r="J32" s="293">
        <v>481</v>
      </c>
      <c r="K32" s="293">
        <v>539</v>
      </c>
      <c r="L32" s="294">
        <v>592</v>
      </c>
      <c r="M32" s="294">
        <v>737</v>
      </c>
      <c r="N32" s="295">
        <v>625</v>
      </c>
      <c r="O32" s="293">
        <v>481</v>
      </c>
      <c r="P32" s="294">
        <v>505</v>
      </c>
      <c r="Q32" s="285">
        <v>5281</v>
      </c>
      <c r="R32" s="295">
        <v>470</v>
      </c>
      <c r="S32" s="293">
        <v>555</v>
      </c>
      <c r="T32" s="293">
        <v>362</v>
      </c>
      <c r="U32" s="293">
        <v>219</v>
      </c>
      <c r="V32" s="293">
        <v>106</v>
      </c>
      <c r="W32" s="293">
        <v>28</v>
      </c>
      <c r="X32" s="296">
        <v>4</v>
      </c>
      <c r="Y32" s="296" t="s">
        <v>178</v>
      </c>
      <c r="Z32" s="639">
        <v>1744</v>
      </c>
      <c r="AA32" s="80">
        <v>8134</v>
      </c>
    </row>
    <row r="33" spans="1:27" s="81" customFormat="1" ht="14.45" customHeight="1" x14ac:dyDescent="0.15">
      <c r="A33" s="83" t="s">
        <v>323</v>
      </c>
      <c r="B33" s="285">
        <v>8203</v>
      </c>
      <c r="C33" s="293">
        <v>345</v>
      </c>
      <c r="D33" s="293">
        <v>351</v>
      </c>
      <c r="E33" s="293">
        <v>407</v>
      </c>
      <c r="F33" s="285">
        <v>1103</v>
      </c>
      <c r="G33" s="293">
        <v>425</v>
      </c>
      <c r="H33" s="293">
        <v>426</v>
      </c>
      <c r="I33" s="293">
        <v>399</v>
      </c>
      <c r="J33" s="293">
        <v>450</v>
      </c>
      <c r="K33" s="293">
        <v>508</v>
      </c>
      <c r="L33" s="294">
        <v>584</v>
      </c>
      <c r="M33" s="294">
        <v>686</v>
      </c>
      <c r="N33" s="295">
        <v>594</v>
      </c>
      <c r="O33" s="293">
        <v>503</v>
      </c>
      <c r="P33" s="294">
        <v>456</v>
      </c>
      <c r="Q33" s="297">
        <v>5031</v>
      </c>
      <c r="R33" s="295">
        <v>568</v>
      </c>
      <c r="S33" s="293">
        <v>577</v>
      </c>
      <c r="T33" s="293">
        <v>388</v>
      </c>
      <c r="U33" s="293">
        <v>255</v>
      </c>
      <c r="V33" s="293">
        <v>162</v>
      </c>
      <c r="W33" s="293">
        <v>92</v>
      </c>
      <c r="X33" s="296">
        <v>23</v>
      </c>
      <c r="Y33" s="296">
        <v>4</v>
      </c>
      <c r="Z33" s="639">
        <v>2069</v>
      </c>
      <c r="AA33" s="80">
        <v>8107</v>
      </c>
    </row>
    <row r="34" spans="1:27" s="81" customFormat="1" ht="14.45" customHeight="1" x14ac:dyDescent="0.15">
      <c r="A34" s="82" t="s">
        <v>738</v>
      </c>
      <c r="B34" s="282">
        <v>2976</v>
      </c>
      <c r="C34" s="289">
        <v>43</v>
      </c>
      <c r="D34" s="289">
        <v>70</v>
      </c>
      <c r="E34" s="289">
        <v>112</v>
      </c>
      <c r="F34" s="282">
        <v>225</v>
      </c>
      <c r="G34" s="289">
        <v>133</v>
      </c>
      <c r="H34" s="289">
        <v>110</v>
      </c>
      <c r="I34" s="289">
        <v>100</v>
      </c>
      <c r="J34" s="289">
        <v>117</v>
      </c>
      <c r="K34" s="289">
        <v>123</v>
      </c>
      <c r="L34" s="290">
        <v>181</v>
      </c>
      <c r="M34" s="290">
        <v>205</v>
      </c>
      <c r="N34" s="291">
        <v>195</v>
      </c>
      <c r="O34" s="289">
        <v>184</v>
      </c>
      <c r="P34" s="290">
        <v>249</v>
      </c>
      <c r="Q34" s="282">
        <v>1597</v>
      </c>
      <c r="R34" s="291">
        <v>342</v>
      </c>
      <c r="S34" s="289">
        <v>304</v>
      </c>
      <c r="T34" s="289">
        <v>176</v>
      </c>
      <c r="U34" s="289">
        <v>138</v>
      </c>
      <c r="V34" s="289">
        <v>103</v>
      </c>
      <c r="W34" s="289">
        <v>65</v>
      </c>
      <c r="X34" s="292">
        <v>21</v>
      </c>
      <c r="Y34" s="292">
        <v>5</v>
      </c>
      <c r="Z34" s="283">
        <v>1154</v>
      </c>
      <c r="AA34" s="80">
        <v>3195</v>
      </c>
    </row>
    <row r="35" spans="1:27" s="81" customFormat="1" ht="14.45" customHeight="1" x14ac:dyDescent="0.15">
      <c r="A35" s="83" t="s">
        <v>322</v>
      </c>
      <c r="B35" s="285">
        <v>1505</v>
      </c>
      <c r="C35" s="293">
        <v>23</v>
      </c>
      <c r="D35" s="293">
        <v>40</v>
      </c>
      <c r="E35" s="293">
        <v>51</v>
      </c>
      <c r="F35" s="285">
        <v>114</v>
      </c>
      <c r="G35" s="293">
        <v>68</v>
      </c>
      <c r="H35" s="293">
        <v>61</v>
      </c>
      <c r="I35" s="293">
        <v>58</v>
      </c>
      <c r="J35" s="293">
        <v>77</v>
      </c>
      <c r="K35" s="293">
        <v>66</v>
      </c>
      <c r="L35" s="294">
        <v>94</v>
      </c>
      <c r="M35" s="294">
        <v>108</v>
      </c>
      <c r="N35" s="295">
        <v>91</v>
      </c>
      <c r="O35" s="293">
        <v>98</v>
      </c>
      <c r="P35" s="294">
        <v>126</v>
      </c>
      <c r="Q35" s="285">
        <v>847</v>
      </c>
      <c r="R35" s="295">
        <v>166</v>
      </c>
      <c r="S35" s="293">
        <v>164</v>
      </c>
      <c r="T35" s="293">
        <v>84</v>
      </c>
      <c r="U35" s="293">
        <v>65</v>
      </c>
      <c r="V35" s="293">
        <v>43</v>
      </c>
      <c r="W35" s="293">
        <v>18</v>
      </c>
      <c r="X35" s="296">
        <v>3</v>
      </c>
      <c r="Y35" s="641">
        <v>1</v>
      </c>
      <c r="Z35" s="639">
        <v>544</v>
      </c>
      <c r="AA35" s="80">
        <v>1584</v>
      </c>
    </row>
    <row r="36" spans="1:27" s="81" customFormat="1" ht="14.45" customHeight="1" x14ac:dyDescent="0.15">
      <c r="A36" s="84" t="s">
        <v>323</v>
      </c>
      <c r="B36" s="285">
        <v>1471</v>
      </c>
      <c r="C36" s="298">
        <v>20</v>
      </c>
      <c r="D36" s="298">
        <v>30</v>
      </c>
      <c r="E36" s="298">
        <v>61</v>
      </c>
      <c r="F36" s="285">
        <v>111</v>
      </c>
      <c r="G36" s="298">
        <v>65</v>
      </c>
      <c r="H36" s="298">
        <v>49</v>
      </c>
      <c r="I36" s="298">
        <v>42</v>
      </c>
      <c r="J36" s="298">
        <v>40</v>
      </c>
      <c r="K36" s="298">
        <v>57</v>
      </c>
      <c r="L36" s="299">
        <v>87</v>
      </c>
      <c r="M36" s="299">
        <v>97</v>
      </c>
      <c r="N36" s="300">
        <v>104</v>
      </c>
      <c r="O36" s="298">
        <v>86</v>
      </c>
      <c r="P36" s="299">
        <v>123</v>
      </c>
      <c r="Q36" s="297">
        <v>750</v>
      </c>
      <c r="R36" s="300">
        <v>176</v>
      </c>
      <c r="S36" s="298">
        <v>140</v>
      </c>
      <c r="T36" s="298">
        <v>92</v>
      </c>
      <c r="U36" s="298">
        <v>73</v>
      </c>
      <c r="V36" s="298">
        <v>60</v>
      </c>
      <c r="W36" s="298">
        <v>47</v>
      </c>
      <c r="X36" s="301">
        <v>18</v>
      </c>
      <c r="Y36" s="301">
        <v>4</v>
      </c>
      <c r="Z36" s="639">
        <v>610</v>
      </c>
      <c r="AA36" s="80">
        <v>1611</v>
      </c>
    </row>
    <row r="37" spans="1:27" s="81" customFormat="1" ht="14.45" customHeight="1" x14ac:dyDescent="0.15">
      <c r="A37" s="82" t="s">
        <v>334</v>
      </c>
      <c r="B37" s="282">
        <v>4130</v>
      </c>
      <c r="C37" s="289">
        <v>85</v>
      </c>
      <c r="D37" s="289">
        <v>114</v>
      </c>
      <c r="E37" s="289">
        <v>160</v>
      </c>
      <c r="F37" s="282">
        <v>359</v>
      </c>
      <c r="G37" s="289">
        <v>182</v>
      </c>
      <c r="H37" s="289">
        <v>183</v>
      </c>
      <c r="I37" s="289">
        <v>173</v>
      </c>
      <c r="J37" s="289">
        <v>178</v>
      </c>
      <c r="K37" s="289">
        <v>178</v>
      </c>
      <c r="L37" s="290">
        <v>223</v>
      </c>
      <c r="M37" s="290">
        <v>308</v>
      </c>
      <c r="N37" s="291">
        <v>274</v>
      </c>
      <c r="O37" s="289">
        <v>263</v>
      </c>
      <c r="P37" s="290">
        <v>310</v>
      </c>
      <c r="Q37" s="282">
        <v>2272</v>
      </c>
      <c r="R37" s="291">
        <v>394</v>
      </c>
      <c r="S37" s="289">
        <v>396</v>
      </c>
      <c r="T37" s="289">
        <v>242</v>
      </c>
      <c r="U37" s="289">
        <v>209</v>
      </c>
      <c r="V37" s="289">
        <v>152</v>
      </c>
      <c r="W37" s="289">
        <v>79</v>
      </c>
      <c r="X37" s="292">
        <v>22</v>
      </c>
      <c r="Y37" s="292">
        <v>5</v>
      </c>
      <c r="Z37" s="283">
        <v>1499</v>
      </c>
      <c r="AA37" s="80">
        <v>4345</v>
      </c>
    </row>
    <row r="38" spans="1:27" s="81" customFormat="1" ht="14.45" customHeight="1" x14ac:dyDescent="0.15">
      <c r="A38" s="83" t="s">
        <v>322</v>
      </c>
      <c r="B38" s="285">
        <v>2081</v>
      </c>
      <c r="C38" s="293">
        <v>40</v>
      </c>
      <c r="D38" s="293">
        <v>62</v>
      </c>
      <c r="E38" s="293">
        <v>88</v>
      </c>
      <c r="F38" s="285">
        <v>190</v>
      </c>
      <c r="G38" s="293">
        <v>96</v>
      </c>
      <c r="H38" s="293">
        <v>107</v>
      </c>
      <c r="I38" s="293">
        <v>106</v>
      </c>
      <c r="J38" s="293">
        <v>98</v>
      </c>
      <c r="K38" s="293">
        <v>91</v>
      </c>
      <c r="L38" s="294">
        <v>114</v>
      </c>
      <c r="M38" s="294">
        <v>161</v>
      </c>
      <c r="N38" s="295">
        <v>133</v>
      </c>
      <c r="O38" s="293">
        <v>153</v>
      </c>
      <c r="P38" s="294">
        <v>150</v>
      </c>
      <c r="Q38" s="285">
        <v>1209</v>
      </c>
      <c r="R38" s="295">
        <v>196</v>
      </c>
      <c r="S38" s="293">
        <v>209</v>
      </c>
      <c r="T38" s="293">
        <v>105</v>
      </c>
      <c r="U38" s="293">
        <v>98</v>
      </c>
      <c r="V38" s="293">
        <v>53</v>
      </c>
      <c r="W38" s="293">
        <v>18</v>
      </c>
      <c r="X38" s="296">
        <v>2</v>
      </c>
      <c r="Y38" s="641">
        <v>1</v>
      </c>
      <c r="Z38" s="639">
        <v>682</v>
      </c>
      <c r="AA38" s="80">
        <v>2181</v>
      </c>
    </row>
    <row r="39" spans="1:27" s="81" customFormat="1" ht="14.45" customHeight="1" x14ac:dyDescent="0.15">
      <c r="A39" s="84" t="s">
        <v>323</v>
      </c>
      <c r="B39" s="285">
        <v>2049</v>
      </c>
      <c r="C39" s="298">
        <v>45</v>
      </c>
      <c r="D39" s="298">
        <v>52</v>
      </c>
      <c r="E39" s="298">
        <v>72</v>
      </c>
      <c r="F39" s="285">
        <v>169</v>
      </c>
      <c r="G39" s="298">
        <v>86</v>
      </c>
      <c r="H39" s="298">
        <v>76</v>
      </c>
      <c r="I39" s="298">
        <v>67</v>
      </c>
      <c r="J39" s="298">
        <v>80</v>
      </c>
      <c r="K39" s="298">
        <v>87</v>
      </c>
      <c r="L39" s="299">
        <v>109</v>
      </c>
      <c r="M39" s="299">
        <v>147</v>
      </c>
      <c r="N39" s="300">
        <v>141</v>
      </c>
      <c r="O39" s="298">
        <v>110</v>
      </c>
      <c r="P39" s="299">
        <v>160</v>
      </c>
      <c r="Q39" s="297">
        <v>1063</v>
      </c>
      <c r="R39" s="300">
        <v>198</v>
      </c>
      <c r="S39" s="298">
        <v>187</v>
      </c>
      <c r="T39" s="298">
        <v>137</v>
      </c>
      <c r="U39" s="298">
        <v>111</v>
      </c>
      <c r="V39" s="298">
        <v>99</v>
      </c>
      <c r="W39" s="298">
        <v>61</v>
      </c>
      <c r="X39" s="301">
        <v>20</v>
      </c>
      <c r="Y39" s="301">
        <v>4</v>
      </c>
      <c r="Z39" s="639">
        <v>817</v>
      </c>
      <c r="AA39" s="80">
        <v>2164</v>
      </c>
    </row>
    <row r="40" spans="1:27" s="81" customFormat="1" ht="14.45" customHeight="1" x14ac:dyDescent="0.15">
      <c r="A40" s="82" t="s">
        <v>335</v>
      </c>
      <c r="B40" s="282">
        <v>2898</v>
      </c>
      <c r="C40" s="289">
        <v>43</v>
      </c>
      <c r="D40" s="289">
        <v>68</v>
      </c>
      <c r="E40" s="289">
        <v>111</v>
      </c>
      <c r="F40" s="282">
        <v>222</v>
      </c>
      <c r="G40" s="289">
        <v>137</v>
      </c>
      <c r="H40" s="289">
        <v>119</v>
      </c>
      <c r="I40" s="289">
        <v>111</v>
      </c>
      <c r="J40" s="289">
        <v>135</v>
      </c>
      <c r="K40" s="289">
        <v>155</v>
      </c>
      <c r="L40" s="290">
        <v>155</v>
      </c>
      <c r="M40" s="290">
        <v>204</v>
      </c>
      <c r="N40" s="291">
        <v>151</v>
      </c>
      <c r="O40" s="289">
        <v>184</v>
      </c>
      <c r="P40" s="290">
        <v>247</v>
      </c>
      <c r="Q40" s="282">
        <v>1598</v>
      </c>
      <c r="R40" s="291">
        <v>287</v>
      </c>
      <c r="S40" s="289">
        <v>262</v>
      </c>
      <c r="T40" s="289">
        <v>186</v>
      </c>
      <c r="U40" s="289">
        <v>144</v>
      </c>
      <c r="V40" s="289">
        <v>110</v>
      </c>
      <c r="W40" s="289">
        <v>72</v>
      </c>
      <c r="X40" s="292">
        <v>12</v>
      </c>
      <c r="Y40" s="292">
        <v>5</v>
      </c>
      <c r="Z40" s="283">
        <v>1078</v>
      </c>
      <c r="AA40" s="80">
        <v>3182</v>
      </c>
    </row>
    <row r="41" spans="1:27" s="81" customFormat="1" ht="14.45" customHeight="1" x14ac:dyDescent="0.15">
      <c r="A41" s="83" t="s">
        <v>322</v>
      </c>
      <c r="B41" s="285">
        <v>1487</v>
      </c>
      <c r="C41" s="293">
        <v>21</v>
      </c>
      <c r="D41" s="293">
        <v>35</v>
      </c>
      <c r="E41" s="293">
        <v>63</v>
      </c>
      <c r="F41" s="285">
        <v>119</v>
      </c>
      <c r="G41" s="293">
        <v>75</v>
      </c>
      <c r="H41" s="293">
        <v>67</v>
      </c>
      <c r="I41" s="293">
        <v>73</v>
      </c>
      <c r="J41" s="293">
        <v>71</v>
      </c>
      <c r="K41" s="293">
        <v>86</v>
      </c>
      <c r="L41" s="294">
        <v>88</v>
      </c>
      <c r="M41" s="294">
        <v>121</v>
      </c>
      <c r="N41" s="295">
        <v>78</v>
      </c>
      <c r="O41" s="293">
        <v>89</v>
      </c>
      <c r="P41" s="294">
        <v>126</v>
      </c>
      <c r="Q41" s="285">
        <v>874</v>
      </c>
      <c r="R41" s="295">
        <v>144</v>
      </c>
      <c r="S41" s="293">
        <v>133</v>
      </c>
      <c r="T41" s="293">
        <v>88</v>
      </c>
      <c r="U41" s="293">
        <v>69</v>
      </c>
      <c r="V41" s="293">
        <v>37</v>
      </c>
      <c r="W41" s="293">
        <v>19</v>
      </c>
      <c r="X41" s="296">
        <v>3</v>
      </c>
      <c r="Y41" s="296">
        <v>1</v>
      </c>
      <c r="Z41" s="639">
        <v>494</v>
      </c>
      <c r="AA41" s="80">
        <v>1590</v>
      </c>
    </row>
    <row r="42" spans="1:27" s="81" customFormat="1" ht="14.45" customHeight="1" x14ac:dyDescent="0.15">
      <c r="A42" s="84" t="s">
        <v>323</v>
      </c>
      <c r="B42" s="285">
        <v>1411</v>
      </c>
      <c r="C42" s="298">
        <v>22</v>
      </c>
      <c r="D42" s="298">
        <v>33</v>
      </c>
      <c r="E42" s="298">
        <v>48</v>
      </c>
      <c r="F42" s="285">
        <v>103</v>
      </c>
      <c r="G42" s="298">
        <v>62</v>
      </c>
      <c r="H42" s="298">
        <v>52</v>
      </c>
      <c r="I42" s="298">
        <v>38</v>
      </c>
      <c r="J42" s="298">
        <v>64</v>
      </c>
      <c r="K42" s="298">
        <v>69</v>
      </c>
      <c r="L42" s="299">
        <v>67</v>
      </c>
      <c r="M42" s="299">
        <v>83</v>
      </c>
      <c r="N42" s="300">
        <v>73</v>
      </c>
      <c r="O42" s="298">
        <v>95</v>
      </c>
      <c r="P42" s="299">
        <v>121</v>
      </c>
      <c r="Q42" s="297">
        <v>724</v>
      </c>
      <c r="R42" s="300">
        <v>143</v>
      </c>
      <c r="S42" s="298">
        <v>129</v>
      </c>
      <c r="T42" s="298">
        <v>98</v>
      </c>
      <c r="U42" s="298">
        <v>75</v>
      </c>
      <c r="V42" s="298">
        <v>73</v>
      </c>
      <c r="W42" s="298">
        <v>53</v>
      </c>
      <c r="X42" s="301">
        <v>9</v>
      </c>
      <c r="Y42" s="641">
        <v>4</v>
      </c>
      <c r="Z42" s="639">
        <v>584</v>
      </c>
      <c r="AA42" s="80">
        <v>1592</v>
      </c>
    </row>
    <row r="43" spans="1:27" s="81" customFormat="1" ht="14.45" customHeight="1" x14ac:dyDescent="0.15">
      <c r="A43" s="82" t="s">
        <v>336</v>
      </c>
      <c r="B43" s="282">
        <v>1370</v>
      </c>
      <c r="C43" s="289">
        <v>30</v>
      </c>
      <c r="D43" s="289">
        <v>22</v>
      </c>
      <c r="E43" s="289">
        <v>35</v>
      </c>
      <c r="F43" s="282">
        <v>87</v>
      </c>
      <c r="G43" s="289">
        <v>35</v>
      </c>
      <c r="H43" s="289">
        <v>41</v>
      </c>
      <c r="I43" s="289">
        <v>63</v>
      </c>
      <c r="J43" s="289">
        <v>55</v>
      </c>
      <c r="K43" s="289">
        <v>62</v>
      </c>
      <c r="L43" s="290">
        <v>54</v>
      </c>
      <c r="M43" s="290">
        <v>55</v>
      </c>
      <c r="N43" s="291">
        <v>81</v>
      </c>
      <c r="O43" s="289">
        <v>85</v>
      </c>
      <c r="P43" s="290">
        <v>138</v>
      </c>
      <c r="Q43" s="282">
        <v>669</v>
      </c>
      <c r="R43" s="291">
        <v>166</v>
      </c>
      <c r="S43" s="289">
        <v>127</v>
      </c>
      <c r="T43" s="289">
        <v>99</v>
      </c>
      <c r="U43" s="289">
        <v>77</v>
      </c>
      <c r="V43" s="289">
        <v>88</v>
      </c>
      <c r="W43" s="289">
        <v>44</v>
      </c>
      <c r="X43" s="292">
        <v>13</v>
      </c>
      <c r="Y43" s="292" t="s">
        <v>178</v>
      </c>
      <c r="Z43" s="283">
        <v>614</v>
      </c>
      <c r="AA43" s="80">
        <v>1552</v>
      </c>
    </row>
    <row r="44" spans="1:27" s="81" customFormat="1" ht="14.45" customHeight="1" x14ac:dyDescent="0.15">
      <c r="A44" s="83" t="s">
        <v>322</v>
      </c>
      <c r="B44" s="285">
        <v>686</v>
      </c>
      <c r="C44" s="293">
        <v>15</v>
      </c>
      <c r="D44" s="293">
        <v>13</v>
      </c>
      <c r="E44" s="293">
        <v>20</v>
      </c>
      <c r="F44" s="285">
        <v>48</v>
      </c>
      <c r="G44" s="293">
        <v>12</v>
      </c>
      <c r="H44" s="293">
        <v>22</v>
      </c>
      <c r="I44" s="293">
        <v>33</v>
      </c>
      <c r="J44" s="293">
        <v>37</v>
      </c>
      <c r="K44" s="293">
        <v>31</v>
      </c>
      <c r="L44" s="294">
        <v>30</v>
      </c>
      <c r="M44" s="294">
        <v>35</v>
      </c>
      <c r="N44" s="295">
        <v>45</v>
      </c>
      <c r="O44" s="293">
        <v>37</v>
      </c>
      <c r="P44" s="294">
        <v>71</v>
      </c>
      <c r="Q44" s="285">
        <v>353</v>
      </c>
      <c r="R44" s="295">
        <v>97</v>
      </c>
      <c r="S44" s="293">
        <v>65</v>
      </c>
      <c r="T44" s="293">
        <v>43</v>
      </c>
      <c r="U44" s="293">
        <v>33</v>
      </c>
      <c r="V44" s="293">
        <v>33</v>
      </c>
      <c r="W44" s="293">
        <v>13</v>
      </c>
      <c r="X44" s="644">
        <v>1</v>
      </c>
      <c r="Y44" s="641" t="s">
        <v>178</v>
      </c>
      <c r="Z44" s="639">
        <v>285</v>
      </c>
      <c r="AA44" s="80">
        <v>765</v>
      </c>
    </row>
    <row r="45" spans="1:27" s="81" customFormat="1" ht="14.45" customHeight="1" x14ac:dyDescent="0.15">
      <c r="A45" s="84" t="s">
        <v>323</v>
      </c>
      <c r="B45" s="285">
        <v>684</v>
      </c>
      <c r="C45" s="298">
        <v>15</v>
      </c>
      <c r="D45" s="298">
        <v>9</v>
      </c>
      <c r="E45" s="298">
        <v>15</v>
      </c>
      <c r="F45" s="285">
        <v>39</v>
      </c>
      <c r="G45" s="298">
        <v>23</v>
      </c>
      <c r="H45" s="298">
        <v>19</v>
      </c>
      <c r="I45" s="298">
        <v>30</v>
      </c>
      <c r="J45" s="298">
        <v>18</v>
      </c>
      <c r="K45" s="298">
        <v>31</v>
      </c>
      <c r="L45" s="299">
        <v>24</v>
      </c>
      <c r="M45" s="299">
        <v>20</v>
      </c>
      <c r="N45" s="300">
        <v>36</v>
      </c>
      <c r="O45" s="298">
        <v>48</v>
      </c>
      <c r="P45" s="299">
        <v>67</v>
      </c>
      <c r="Q45" s="297">
        <v>316</v>
      </c>
      <c r="R45" s="300">
        <v>69</v>
      </c>
      <c r="S45" s="298">
        <v>62</v>
      </c>
      <c r="T45" s="298">
        <v>56</v>
      </c>
      <c r="U45" s="298">
        <v>44</v>
      </c>
      <c r="V45" s="298">
        <v>55</v>
      </c>
      <c r="W45" s="298">
        <v>31</v>
      </c>
      <c r="X45" s="301">
        <v>12</v>
      </c>
      <c r="Y45" s="301" t="s">
        <v>178</v>
      </c>
      <c r="Z45" s="639">
        <v>329</v>
      </c>
      <c r="AA45" s="80">
        <v>787</v>
      </c>
    </row>
    <row r="46" spans="1:27" s="81" customFormat="1" ht="14.45" customHeight="1" x14ac:dyDescent="0.15">
      <c r="A46" s="82" t="s">
        <v>337</v>
      </c>
      <c r="B46" s="282">
        <v>1096</v>
      </c>
      <c r="C46" s="289">
        <v>20</v>
      </c>
      <c r="D46" s="289">
        <v>16</v>
      </c>
      <c r="E46" s="289">
        <v>18</v>
      </c>
      <c r="F46" s="282">
        <v>54</v>
      </c>
      <c r="G46" s="289">
        <v>26</v>
      </c>
      <c r="H46" s="289">
        <v>57</v>
      </c>
      <c r="I46" s="289">
        <v>43</v>
      </c>
      <c r="J46" s="289">
        <v>31</v>
      </c>
      <c r="K46" s="289">
        <v>37</v>
      </c>
      <c r="L46" s="290">
        <v>44</v>
      </c>
      <c r="M46" s="290">
        <v>76</v>
      </c>
      <c r="N46" s="291">
        <v>61</v>
      </c>
      <c r="O46" s="289">
        <v>69</v>
      </c>
      <c r="P46" s="290">
        <v>106</v>
      </c>
      <c r="Q46" s="285">
        <v>550</v>
      </c>
      <c r="R46" s="291">
        <v>114</v>
      </c>
      <c r="S46" s="289">
        <v>113</v>
      </c>
      <c r="T46" s="289">
        <v>69</v>
      </c>
      <c r="U46" s="289">
        <v>77</v>
      </c>
      <c r="V46" s="289">
        <v>64</v>
      </c>
      <c r="W46" s="289">
        <v>44</v>
      </c>
      <c r="X46" s="292">
        <v>11</v>
      </c>
      <c r="Y46" s="292" t="s">
        <v>178</v>
      </c>
      <c r="Z46" s="283">
        <v>492</v>
      </c>
      <c r="AA46" s="80">
        <v>1254</v>
      </c>
    </row>
    <row r="47" spans="1:27" s="81" customFormat="1" ht="14.45" customHeight="1" x14ac:dyDescent="0.15">
      <c r="A47" s="83" t="s">
        <v>322</v>
      </c>
      <c r="B47" s="285">
        <v>550</v>
      </c>
      <c r="C47" s="293">
        <v>12</v>
      </c>
      <c r="D47" s="293">
        <v>5</v>
      </c>
      <c r="E47" s="293">
        <v>5</v>
      </c>
      <c r="F47" s="285">
        <v>22</v>
      </c>
      <c r="G47" s="293">
        <v>12</v>
      </c>
      <c r="H47" s="293">
        <v>35</v>
      </c>
      <c r="I47" s="293">
        <v>21</v>
      </c>
      <c r="J47" s="293">
        <v>15</v>
      </c>
      <c r="K47" s="293">
        <v>19</v>
      </c>
      <c r="L47" s="294">
        <v>31</v>
      </c>
      <c r="M47" s="294">
        <v>46</v>
      </c>
      <c r="N47" s="295">
        <v>31</v>
      </c>
      <c r="O47" s="293">
        <v>37</v>
      </c>
      <c r="P47" s="294">
        <v>62</v>
      </c>
      <c r="Q47" s="285">
        <v>309</v>
      </c>
      <c r="R47" s="295">
        <v>58</v>
      </c>
      <c r="S47" s="293">
        <v>63</v>
      </c>
      <c r="T47" s="293">
        <v>24</v>
      </c>
      <c r="U47" s="293">
        <v>38</v>
      </c>
      <c r="V47" s="293">
        <v>26</v>
      </c>
      <c r="W47" s="293">
        <v>8</v>
      </c>
      <c r="X47" s="644">
        <v>2</v>
      </c>
      <c r="Y47" s="641" t="s">
        <v>178</v>
      </c>
      <c r="Z47" s="639">
        <v>219</v>
      </c>
      <c r="AA47" s="80">
        <v>634</v>
      </c>
    </row>
    <row r="48" spans="1:27" s="81" customFormat="1" ht="14.45" customHeight="1" x14ac:dyDescent="0.15">
      <c r="A48" s="84" t="s">
        <v>323</v>
      </c>
      <c r="B48" s="285">
        <v>546</v>
      </c>
      <c r="C48" s="298">
        <v>8</v>
      </c>
      <c r="D48" s="298">
        <v>11</v>
      </c>
      <c r="E48" s="298">
        <v>13</v>
      </c>
      <c r="F48" s="285">
        <v>32</v>
      </c>
      <c r="G48" s="298">
        <v>14</v>
      </c>
      <c r="H48" s="298">
        <v>22</v>
      </c>
      <c r="I48" s="298">
        <v>22</v>
      </c>
      <c r="J48" s="298">
        <v>16</v>
      </c>
      <c r="K48" s="298">
        <v>18</v>
      </c>
      <c r="L48" s="299">
        <v>13</v>
      </c>
      <c r="M48" s="299">
        <v>30</v>
      </c>
      <c r="N48" s="300">
        <v>30</v>
      </c>
      <c r="O48" s="298">
        <v>32</v>
      </c>
      <c r="P48" s="299">
        <v>44</v>
      </c>
      <c r="Q48" s="297">
        <v>241</v>
      </c>
      <c r="R48" s="300">
        <v>56</v>
      </c>
      <c r="S48" s="298">
        <v>50</v>
      </c>
      <c r="T48" s="298">
        <v>45</v>
      </c>
      <c r="U48" s="298">
        <v>39</v>
      </c>
      <c r="V48" s="298">
        <v>38</v>
      </c>
      <c r="W48" s="298">
        <v>36</v>
      </c>
      <c r="X48" s="301">
        <v>9</v>
      </c>
      <c r="Y48" s="301" t="s">
        <v>178</v>
      </c>
      <c r="Z48" s="639">
        <v>273</v>
      </c>
      <c r="AA48" s="80">
        <v>620</v>
      </c>
    </row>
    <row r="49" spans="1:27" s="81" customFormat="1" ht="14.45" customHeight="1" x14ac:dyDescent="0.15">
      <c r="A49" s="82" t="s">
        <v>338</v>
      </c>
      <c r="B49" s="282">
        <v>2565</v>
      </c>
      <c r="C49" s="289">
        <v>57</v>
      </c>
      <c r="D49" s="289">
        <v>55</v>
      </c>
      <c r="E49" s="289">
        <v>83</v>
      </c>
      <c r="F49" s="282">
        <v>195</v>
      </c>
      <c r="G49" s="289">
        <v>147</v>
      </c>
      <c r="H49" s="289">
        <v>119</v>
      </c>
      <c r="I49" s="289">
        <v>120</v>
      </c>
      <c r="J49" s="289">
        <v>117</v>
      </c>
      <c r="K49" s="289">
        <v>140</v>
      </c>
      <c r="L49" s="290">
        <v>150</v>
      </c>
      <c r="M49" s="290">
        <v>138</v>
      </c>
      <c r="N49" s="291">
        <v>152</v>
      </c>
      <c r="O49" s="289">
        <v>184</v>
      </c>
      <c r="P49" s="290">
        <v>257</v>
      </c>
      <c r="Q49" s="285">
        <v>1524</v>
      </c>
      <c r="R49" s="291">
        <v>247</v>
      </c>
      <c r="S49" s="289">
        <v>202</v>
      </c>
      <c r="T49" s="289">
        <v>135</v>
      </c>
      <c r="U49" s="289">
        <v>87</v>
      </c>
      <c r="V49" s="289">
        <v>97</v>
      </c>
      <c r="W49" s="289">
        <v>54</v>
      </c>
      <c r="X49" s="292">
        <v>22</v>
      </c>
      <c r="Y49" s="641">
        <v>2</v>
      </c>
      <c r="Z49" s="283">
        <v>846</v>
      </c>
      <c r="AA49" s="80">
        <v>2721</v>
      </c>
    </row>
    <row r="50" spans="1:27" s="81" customFormat="1" ht="14.45" customHeight="1" x14ac:dyDescent="0.15">
      <c r="A50" s="83" t="s">
        <v>322</v>
      </c>
      <c r="B50" s="285">
        <v>1292</v>
      </c>
      <c r="C50" s="293">
        <v>28</v>
      </c>
      <c r="D50" s="293">
        <v>26</v>
      </c>
      <c r="E50" s="293">
        <v>51</v>
      </c>
      <c r="F50" s="285">
        <v>105</v>
      </c>
      <c r="G50" s="293">
        <v>68</v>
      </c>
      <c r="H50" s="293">
        <v>61</v>
      </c>
      <c r="I50" s="293">
        <v>74</v>
      </c>
      <c r="J50" s="293">
        <v>64</v>
      </c>
      <c r="K50" s="293">
        <v>86</v>
      </c>
      <c r="L50" s="294">
        <v>74</v>
      </c>
      <c r="M50" s="294">
        <v>67</v>
      </c>
      <c r="N50" s="295">
        <v>67</v>
      </c>
      <c r="O50" s="293">
        <v>99</v>
      </c>
      <c r="P50" s="294">
        <v>130</v>
      </c>
      <c r="Q50" s="285">
        <v>790</v>
      </c>
      <c r="R50" s="295">
        <v>141</v>
      </c>
      <c r="S50" s="293">
        <v>105</v>
      </c>
      <c r="T50" s="293">
        <v>69</v>
      </c>
      <c r="U50" s="293">
        <v>34</v>
      </c>
      <c r="V50" s="293">
        <v>31</v>
      </c>
      <c r="W50" s="293">
        <v>15</v>
      </c>
      <c r="X50" s="296">
        <v>2</v>
      </c>
      <c r="Y50" s="641" t="s">
        <v>178</v>
      </c>
      <c r="Z50" s="639">
        <v>397</v>
      </c>
      <c r="AA50" s="80">
        <v>1343</v>
      </c>
    </row>
    <row r="51" spans="1:27" s="81" customFormat="1" ht="14.45" customHeight="1" x14ac:dyDescent="0.15">
      <c r="A51" s="84" t="s">
        <v>323</v>
      </c>
      <c r="B51" s="297">
        <v>1273</v>
      </c>
      <c r="C51" s="298">
        <v>29</v>
      </c>
      <c r="D51" s="298">
        <v>29</v>
      </c>
      <c r="E51" s="298">
        <v>32</v>
      </c>
      <c r="F51" s="297">
        <v>90</v>
      </c>
      <c r="G51" s="298">
        <v>79</v>
      </c>
      <c r="H51" s="298">
        <v>58</v>
      </c>
      <c r="I51" s="298">
        <v>46</v>
      </c>
      <c r="J51" s="298">
        <v>53</v>
      </c>
      <c r="K51" s="298">
        <v>54</v>
      </c>
      <c r="L51" s="299">
        <v>76</v>
      </c>
      <c r="M51" s="299">
        <v>71</v>
      </c>
      <c r="N51" s="300">
        <v>85</v>
      </c>
      <c r="O51" s="298">
        <v>85</v>
      </c>
      <c r="P51" s="299">
        <v>127</v>
      </c>
      <c r="Q51" s="297">
        <v>734</v>
      </c>
      <c r="R51" s="300">
        <v>106</v>
      </c>
      <c r="S51" s="298">
        <v>97</v>
      </c>
      <c r="T51" s="298">
        <v>66</v>
      </c>
      <c r="U51" s="298">
        <v>53</v>
      </c>
      <c r="V51" s="298">
        <v>66</v>
      </c>
      <c r="W51" s="298">
        <v>39</v>
      </c>
      <c r="X51" s="301">
        <v>20</v>
      </c>
      <c r="Y51" s="645">
        <v>2</v>
      </c>
      <c r="Z51" s="642">
        <v>449</v>
      </c>
      <c r="AA51" s="80">
        <v>1345</v>
      </c>
    </row>
    <row r="52" spans="1:27" ht="12" customHeight="1" x14ac:dyDescent="0.15">
      <c r="A52" s="330" t="s">
        <v>597</v>
      </c>
      <c r="M52" s="81"/>
    </row>
    <row r="53" spans="1:27" hidden="1" x14ac:dyDescent="0.15">
      <c r="A53" s="81"/>
      <c r="B53" s="227">
        <v>49281</v>
      </c>
      <c r="C53" s="227">
        <v>1914</v>
      </c>
      <c r="D53" s="227">
        <v>2220</v>
      </c>
      <c r="E53" s="227">
        <v>2266</v>
      </c>
      <c r="F53" s="227">
        <v>6400</v>
      </c>
      <c r="G53" s="227">
        <v>2444</v>
      </c>
      <c r="H53" s="227">
        <v>2378</v>
      </c>
      <c r="I53" s="227">
        <v>2561</v>
      </c>
      <c r="J53" s="227">
        <v>2823</v>
      </c>
      <c r="K53" s="227">
        <v>3189</v>
      </c>
      <c r="L53" s="227">
        <v>3800</v>
      </c>
      <c r="M53" s="227">
        <v>3517</v>
      </c>
      <c r="N53" s="227">
        <v>3060</v>
      </c>
      <c r="O53" s="227">
        <v>3303</v>
      </c>
      <c r="P53" s="227">
        <v>3675</v>
      </c>
      <c r="Q53" s="227">
        <v>30750</v>
      </c>
      <c r="R53" s="227">
        <v>4391</v>
      </c>
      <c r="S53" s="227">
        <v>2579</v>
      </c>
      <c r="T53" s="227">
        <v>2150</v>
      </c>
      <c r="U53" s="227">
        <v>1606</v>
      </c>
      <c r="V53" s="227">
        <v>951</v>
      </c>
      <c r="W53" s="227">
        <v>349</v>
      </c>
      <c r="X53" s="227">
        <v>67</v>
      </c>
      <c r="Y53" s="227" t="e">
        <v>#VALUE!</v>
      </c>
      <c r="Z53" s="227">
        <v>12098</v>
      </c>
    </row>
    <row r="54" spans="1:27" x14ac:dyDescent="0.15">
      <c r="A54" s="81"/>
    </row>
    <row r="55" spans="1:27" x14ac:dyDescent="0.15">
      <c r="A55" s="81"/>
    </row>
    <row r="56" spans="1:27" x14ac:dyDescent="0.15">
      <c r="A56" s="81"/>
    </row>
    <row r="57" spans="1:27" x14ac:dyDescent="0.15">
      <c r="A57" s="81"/>
    </row>
    <row r="58" spans="1:27" x14ac:dyDescent="0.15">
      <c r="A58" s="81"/>
    </row>
    <row r="59" spans="1:27" x14ac:dyDescent="0.15">
      <c r="A59" s="81"/>
    </row>
    <row r="60" spans="1:27" x14ac:dyDescent="0.15">
      <c r="A60" s="81"/>
    </row>
    <row r="61" spans="1:27" x14ac:dyDescent="0.15">
      <c r="A61" s="81"/>
    </row>
    <row r="62" spans="1:27" x14ac:dyDescent="0.15">
      <c r="A62" s="81"/>
    </row>
    <row r="63" spans="1:27" x14ac:dyDescent="0.15">
      <c r="A63" s="81"/>
    </row>
    <row r="64" spans="1:27" x14ac:dyDescent="0.15">
      <c r="A64" s="81"/>
    </row>
    <row r="65" spans="1:15" x14ac:dyDescent="0.15">
      <c r="A65" s="81"/>
    </row>
    <row r="66" spans="1:15" x14ac:dyDescent="0.15">
      <c r="A66" s="81"/>
    </row>
    <row r="67" spans="1:15" x14ac:dyDescent="0.15">
      <c r="A67" s="81"/>
      <c r="O67" s="76" t="s">
        <v>739</v>
      </c>
    </row>
    <row r="68" spans="1:15" x14ac:dyDescent="0.15">
      <c r="A68" s="81"/>
    </row>
    <row r="69" spans="1:15" x14ac:dyDescent="0.15">
      <c r="A69" s="81"/>
    </row>
    <row r="70" spans="1:15" x14ac:dyDescent="0.15">
      <c r="A70" s="81"/>
    </row>
    <row r="71" spans="1:15" x14ac:dyDescent="0.15">
      <c r="A71" s="81"/>
    </row>
    <row r="72" spans="1:15" x14ac:dyDescent="0.15">
      <c r="A72" s="81"/>
    </row>
    <row r="73" spans="1:15" x14ac:dyDescent="0.15">
      <c r="A73" s="81"/>
    </row>
    <row r="74" spans="1:15" x14ac:dyDescent="0.15">
      <c r="A74" s="81"/>
    </row>
    <row r="75" spans="1:15" x14ac:dyDescent="0.15">
      <c r="A75" s="81"/>
    </row>
    <row r="76" spans="1:15" x14ac:dyDescent="0.15">
      <c r="A76" s="81"/>
    </row>
    <row r="77" spans="1:15" x14ac:dyDescent="0.15">
      <c r="A77" s="81"/>
    </row>
    <row r="78" spans="1:15" x14ac:dyDescent="0.15">
      <c r="A78" s="81"/>
    </row>
    <row r="79" spans="1:15" x14ac:dyDescent="0.15">
      <c r="A79" s="81"/>
    </row>
    <row r="80" spans="1:15" x14ac:dyDescent="0.15">
      <c r="A80" s="81"/>
    </row>
    <row r="81" spans="1:25" s="92" customFormat="1" x14ac:dyDescent="0.15">
      <c r="A81" s="81"/>
      <c r="C81" s="76"/>
      <c r="D81" s="76"/>
      <c r="E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R81" s="76"/>
      <c r="S81" s="76"/>
      <c r="T81" s="76"/>
      <c r="U81" s="76"/>
      <c r="V81" s="76"/>
      <c r="W81" s="76"/>
      <c r="X81" s="76"/>
      <c r="Y81" s="79"/>
    </row>
    <row r="82" spans="1:25" s="92" customFormat="1" x14ac:dyDescent="0.15">
      <c r="A82" s="81"/>
      <c r="C82" s="76"/>
      <c r="D82" s="76"/>
      <c r="E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R82" s="76"/>
      <c r="S82" s="76"/>
      <c r="T82" s="76"/>
      <c r="U82" s="76"/>
      <c r="V82" s="76"/>
      <c r="W82" s="76"/>
      <c r="X82" s="76"/>
      <c r="Y82" s="79"/>
    </row>
    <row r="83" spans="1:25" s="92" customFormat="1" x14ac:dyDescent="0.15">
      <c r="A83" s="81"/>
      <c r="C83" s="76"/>
      <c r="D83" s="76"/>
      <c r="E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R83" s="76"/>
      <c r="S83" s="76"/>
      <c r="T83" s="76"/>
      <c r="U83" s="76"/>
      <c r="V83" s="76"/>
      <c r="W83" s="76"/>
      <c r="X83" s="76"/>
      <c r="Y83" s="79"/>
    </row>
    <row r="84" spans="1:25" s="92" customFormat="1" x14ac:dyDescent="0.15">
      <c r="A84" s="81"/>
      <c r="C84" s="76"/>
      <c r="D84" s="76"/>
      <c r="E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R84" s="76"/>
      <c r="S84" s="76"/>
      <c r="T84" s="76"/>
      <c r="U84" s="76"/>
      <c r="V84" s="76"/>
      <c r="W84" s="76"/>
      <c r="X84" s="76"/>
      <c r="Y84" s="79"/>
    </row>
    <row r="85" spans="1:25" s="92" customFormat="1" x14ac:dyDescent="0.15">
      <c r="A85" s="81"/>
      <c r="C85" s="76"/>
      <c r="D85" s="76"/>
      <c r="E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R85" s="76"/>
      <c r="S85" s="76"/>
      <c r="T85" s="76"/>
      <c r="U85" s="76"/>
      <c r="V85" s="76"/>
      <c r="W85" s="76"/>
      <c r="X85" s="76"/>
      <c r="Y85" s="79"/>
    </row>
    <row r="86" spans="1:25" s="92" customFormat="1" x14ac:dyDescent="0.15">
      <c r="A86" s="81"/>
      <c r="C86" s="76"/>
      <c r="D86" s="76"/>
      <c r="E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R86" s="76"/>
      <c r="S86" s="76"/>
      <c r="T86" s="76"/>
      <c r="U86" s="76"/>
      <c r="V86" s="76"/>
      <c r="W86" s="76"/>
      <c r="X86" s="76"/>
      <c r="Y86" s="79"/>
    </row>
    <row r="87" spans="1:25" s="92" customFormat="1" x14ac:dyDescent="0.15">
      <c r="A87" s="81"/>
      <c r="C87" s="76"/>
      <c r="D87" s="76"/>
      <c r="E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R87" s="76"/>
      <c r="S87" s="76"/>
      <c r="T87" s="76"/>
      <c r="U87" s="76"/>
      <c r="V87" s="76"/>
      <c r="W87" s="76"/>
      <c r="X87" s="76"/>
      <c r="Y87" s="79"/>
    </row>
    <row r="88" spans="1:25" s="92" customFormat="1" x14ac:dyDescent="0.15">
      <c r="A88" s="81"/>
      <c r="C88" s="76"/>
      <c r="D88" s="76"/>
      <c r="E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R88" s="76"/>
      <c r="S88" s="76"/>
      <c r="T88" s="76"/>
      <c r="U88" s="76"/>
      <c r="V88" s="76"/>
      <c r="W88" s="76"/>
      <c r="X88" s="76"/>
      <c r="Y88" s="79"/>
    </row>
    <row r="89" spans="1:25" s="92" customFormat="1" x14ac:dyDescent="0.15">
      <c r="A89" s="81"/>
      <c r="C89" s="76"/>
      <c r="D89" s="76"/>
      <c r="E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R89" s="76"/>
      <c r="S89" s="76"/>
      <c r="T89" s="76"/>
      <c r="U89" s="76"/>
      <c r="V89" s="76"/>
      <c r="W89" s="76"/>
      <c r="X89" s="76"/>
      <c r="Y89" s="79"/>
    </row>
    <row r="90" spans="1:25" s="92" customFormat="1" x14ac:dyDescent="0.15">
      <c r="A90" s="81"/>
      <c r="C90" s="76"/>
      <c r="D90" s="76"/>
      <c r="E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R90" s="76"/>
      <c r="S90" s="76"/>
      <c r="T90" s="76"/>
      <c r="U90" s="76"/>
      <c r="V90" s="76"/>
      <c r="W90" s="76"/>
      <c r="X90" s="76"/>
      <c r="Y90" s="79"/>
    </row>
    <row r="91" spans="1:25" s="92" customFormat="1" x14ac:dyDescent="0.15">
      <c r="A91" s="81"/>
      <c r="C91" s="76"/>
      <c r="D91" s="76"/>
      <c r="E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R91" s="76"/>
      <c r="S91" s="76"/>
      <c r="T91" s="76"/>
      <c r="U91" s="76"/>
      <c r="V91" s="76"/>
      <c r="W91" s="76"/>
      <c r="X91" s="76"/>
      <c r="Y91" s="79"/>
    </row>
    <row r="92" spans="1:25" s="92" customFormat="1" x14ac:dyDescent="0.15">
      <c r="A92" s="81"/>
      <c r="C92" s="76"/>
      <c r="D92" s="76"/>
      <c r="E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R92" s="76"/>
      <c r="S92" s="76"/>
      <c r="T92" s="76"/>
      <c r="U92" s="76"/>
      <c r="V92" s="76"/>
      <c r="W92" s="76"/>
      <c r="X92" s="76"/>
      <c r="Y92" s="79"/>
    </row>
    <row r="93" spans="1:25" s="92" customFormat="1" x14ac:dyDescent="0.15">
      <c r="A93" s="81"/>
      <c r="C93" s="76"/>
      <c r="D93" s="76"/>
      <c r="E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R93" s="76"/>
      <c r="S93" s="76"/>
      <c r="T93" s="76"/>
      <c r="U93" s="76"/>
      <c r="V93" s="76"/>
      <c r="W93" s="76"/>
      <c r="X93" s="76"/>
      <c r="Y93" s="79"/>
    </row>
    <row r="94" spans="1:25" s="92" customFormat="1" x14ac:dyDescent="0.15">
      <c r="A94" s="81"/>
      <c r="C94" s="76"/>
      <c r="D94" s="76"/>
      <c r="E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R94" s="76"/>
      <c r="S94" s="76"/>
      <c r="T94" s="76"/>
      <c r="U94" s="76"/>
      <c r="V94" s="76"/>
      <c r="W94" s="76"/>
      <c r="X94" s="76"/>
      <c r="Y94" s="79"/>
    </row>
    <row r="95" spans="1:25" s="92" customFormat="1" x14ac:dyDescent="0.15">
      <c r="A95" s="81"/>
      <c r="C95" s="76"/>
      <c r="D95" s="76"/>
      <c r="E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R95" s="76"/>
      <c r="S95" s="76"/>
      <c r="T95" s="76"/>
      <c r="U95" s="76"/>
      <c r="V95" s="76"/>
      <c r="W95" s="76"/>
      <c r="X95" s="76"/>
      <c r="Y95" s="79"/>
    </row>
    <row r="96" spans="1:25" s="92" customFormat="1" x14ac:dyDescent="0.15">
      <c r="A96" s="81"/>
      <c r="C96" s="76"/>
      <c r="D96" s="76"/>
      <c r="E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R96" s="76"/>
      <c r="S96" s="76"/>
      <c r="T96" s="76"/>
      <c r="U96" s="76"/>
      <c r="V96" s="76"/>
      <c r="W96" s="76"/>
      <c r="X96" s="76"/>
      <c r="Y96" s="79"/>
    </row>
    <row r="97" spans="1:25" s="92" customFormat="1" x14ac:dyDescent="0.15">
      <c r="A97" s="81"/>
      <c r="C97" s="76"/>
      <c r="D97" s="76"/>
      <c r="E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R97" s="76"/>
      <c r="S97" s="76"/>
      <c r="T97" s="76"/>
      <c r="U97" s="76"/>
      <c r="V97" s="76"/>
      <c r="W97" s="76"/>
      <c r="X97" s="76"/>
      <c r="Y97" s="79"/>
    </row>
    <row r="98" spans="1:25" s="92" customFormat="1" x14ac:dyDescent="0.15">
      <c r="A98" s="81"/>
      <c r="C98" s="76"/>
      <c r="D98" s="76"/>
      <c r="E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R98" s="76"/>
      <c r="S98" s="76"/>
      <c r="T98" s="76"/>
      <c r="U98" s="76"/>
      <c r="V98" s="76"/>
      <c r="W98" s="76"/>
      <c r="X98" s="76"/>
      <c r="Y98" s="79"/>
    </row>
    <row r="99" spans="1:25" s="92" customFormat="1" x14ac:dyDescent="0.15">
      <c r="A99" s="81"/>
      <c r="C99" s="76"/>
      <c r="D99" s="76"/>
      <c r="E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R99" s="76"/>
      <c r="S99" s="76"/>
      <c r="T99" s="76"/>
      <c r="U99" s="76"/>
      <c r="V99" s="76"/>
      <c r="W99" s="76"/>
      <c r="X99" s="76"/>
      <c r="Y99" s="79"/>
    </row>
    <row r="100" spans="1:25" s="92" customFormat="1" x14ac:dyDescent="0.15">
      <c r="A100" s="81"/>
      <c r="C100" s="76"/>
      <c r="D100" s="76"/>
      <c r="E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R100" s="76"/>
      <c r="S100" s="76"/>
      <c r="T100" s="76"/>
      <c r="U100" s="76"/>
      <c r="V100" s="76"/>
      <c r="W100" s="76"/>
      <c r="X100" s="76"/>
      <c r="Y100" s="79"/>
    </row>
    <row r="101" spans="1:25" s="92" customFormat="1" x14ac:dyDescent="0.15">
      <c r="A101" s="81"/>
      <c r="C101" s="76"/>
      <c r="D101" s="76"/>
      <c r="E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R101" s="76"/>
      <c r="S101" s="76"/>
      <c r="T101" s="76"/>
      <c r="U101" s="76"/>
      <c r="V101" s="76"/>
      <c r="W101" s="76"/>
      <c r="X101" s="76"/>
      <c r="Y101" s="79"/>
    </row>
    <row r="102" spans="1:25" s="92" customFormat="1" x14ac:dyDescent="0.15">
      <c r="A102" s="81"/>
      <c r="C102" s="76"/>
      <c r="D102" s="76"/>
      <c r="E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R102" s="76"/>
      <c r="S102" s="76"/>
      <c r="T102" s="76"/>
      <c r="U102" s="76"/>
      <c r="V102" s="76"/>
      <c r="W102" s="76"/>
      <c r="X102" s="76"/>
      <c r="Y102" s="79"/>
    </row>
    <row r="103" spans="1:25" s="92" customFormat="1" x14ac:dyDescent="0.15">
      <c r="A103" s="81"/>
      <c r="C103" s="76"/>
      <c r="D103" s="76"/>
      <c r="E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R103" s="76"/>
      <c r="S103" s="76"/>
      <c r="T103" s="76"/>
      <c r="U103" s="76"/>
      <c r="V103" s="76"/>
      <c r="W103" s="76"/>
      <c r="X103" s="76"/>
      <c r="Y103" s="79"/>
    </row>
    <row r="104" spans="1:25" s="92" customFormat="1" x14ac:dyDescent="0.15">
      <c r="A104" s="81"/>
      <c r="C104" s="76"/>
      <c r="D104" s="76"/>
      <c r="E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R104" s="76"/>
      <c r="S104" s="76"/>
      <c r="T104" s="76"/>
      <c r="U104" s="76"/>
      <c r="V104" s="76"/>
      <c r="W104" s="76"/>
      <c r="X104" s="76"/>
      <c r="Y104" s="79"/>
    </row>
    <row r="105" spans="1:25" s="92" customFormat="1" x14ac:dyDescent="0.15">
      <c r="A105" s="81"/>
      <c r="C105" s="76"/>
      <c r="D105" s="76"/>
      <c r="E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R105" s="76"/>
      <c r="S105" s="76"/>
      <c r="T105" s="76"/>
      <c r="U105" s="76"/>
      <c r="V105" s="76"/>
      <c r="W105" s="76"/>
      <c r="X105" s="76"/>
      <c r="Y105" s="79"/>
    </row>
    <row r="106" spans="1:25" s="92" customFormat="1" x14ac:dyDescent="0.15">
      <c r="A106" s="81"/>
      <c r="C106" s="76"/>
      <c r="D106" s="76"/>
      <c r="E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R106" s="76"/>
      <c r="S106" s="76"/>
      <c r="T106" s="76"/>
      <c r="U106" s="76"/>
      <c r="V106" s="76"/>
      <c r="W106" s="76"/>
      <c r="X106" s="76"/>
      <c r="Y106" s="79"/>
    </row>
    <row r="107" spans="1:25" s="92" customFormat="1" x14ac:dyDescent="0.15">
      <c r="A107" s="81"/>
      <c r="C107" s="76"/>
      <c r="D107" s="76"/>
      <c r="E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R107" s="76"/>
      <c r="S107" s="76"/>
      <c r="T107" s="76"/>
      <c r="U107" s="76"/>
      <c r="V107" s="76"/>
      <c r="W107" s="76"/>
      <c r="X107" s="76"/>
      <c r="Y107" s="79"/>
    </row>
    <row r="108" spans="1:25" s="92" customFormat="1" x14ac:dyDescent="0.15">
      <c r="A108" s="81"/>
      <c r="C108" s="76"/>
      <c r="D108" s="76"/>
      <c r="E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R108" s="76"/>
      <c r="S108" s="76"/>
      <c r="T108" s="76"/>
      <c r="U108" s="76"/>
      <c r="V108" s="76"/>
      <c r="W108" s="76"/>
      <c r="X108" s="76"/>
      <c r="Y108" s="79"/>
    </row>
    <row r="109" spans="1:25" s="92" customFormat="1" x14ac:dyDescent="0.15">
      <c r="A109" s="81"/>
      <c r="C109" s="76"/>
      <c r="D109" s="76"/>
      <c r="E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R109" s="76"/>
      <c r="S109" s="76"/>
      <c r="T109" s="76"/>
      <c r="U109" s="76"/>
      <c r="V109" s="76"/>
      <c r="W109" s="76"/>
      <c r="X109" s="76"/>
      <c r="Y109" s="79"/>
    </row>
  </sheetData>
  <mergeCells count="1">
    <mergeCell ref="A1:L1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4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25" style="92" customWidth="1"/>
    <col min="2" max="2" width="7.375" style="92" customWidth="1"/>
    <col min="3" max="27" width="6.625" style="92" customWidth="1"/>
    <col min="28" max="28" width="11.75" style="92"/>
    <col min="29" max="29" width="6.625" style="178" customWidth="1"/>
    <col min="30" max="16384" width="11.75" style="92"/>
  </cols>
  <sheetData>
    <row r="1" spans="1:30" ht="21" customHeight="1" x14ac:dyDescent="0.15">
      <c r="A1" s="1119" t="s">
        <v>606</v>
      </c>
      <c r="B1" s="1119"/>
      <c r="C1" s="1119"/>
      <c r="D1" s="1119"/>
      <c r="E1" s="1119"/>
      <c r="F1" s="1119"/>
      <c r="G1" s="1119"/>
      <c r="H1" s="1119"/>
      <c r="I1" s="1119"/>
      <c r="J1" s="1119"/>
      <c r="K1" s="1119"/>
      <c r="L1" s="1119"/>
      <c r="O1" s="85" t="s">
        <v>663</v>
      </c>
      <c r="P1" s="91"/>
      <c r="Q1" s="91"/>
      <c r="R1" s="325"/>
      <c r="V1" s="334"/>
      <c r="W1" s="335"/>
      <c r="X1" s="335"/>
      <c r="Y1" s="335"/>
      <c r="Z1" s="326"/>
    </row>
    <row r="2" spans="1:30" s="906" customFormat="1" ht="12.75" customHeight="1" x14ac:dyDescent="0.2">
      <c r="A2" s="897" t="s">
        <v>365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N2" s="907"/>
      <c r="O2" s="908"/>
      <c r="S2" s="909"/>
      <c r="Z2" s="93"/>
      <c r="AA2" s="397" t="s">
        <v>751</v>
      </c>
      <c r="AB2" s="93"/>
      <c r="AC2" s="336"/>
      <c r="AD2" s="93"/>
    </row>
    <row r="3" spans="1:30" s="328" customFormat="1" ht="22.5" customHeight="1" x14ac:dyDescent="0.15">
      <c r="A3" s="327"/>
      <c r="B3" s="175" t="s">
        <v>456</v>
      </c>
      <c r="C3" s="382" t="s">
        <v>545</v>
      </c>
      <c r="D3" s="382" t="s">
        <v>515</v>
      </c>
      <c r="E3" s="382" t="s">
        <v>516</v>
      </c>
      <c r="F3" s="175" t="s">
        <v>319</v>
      </c>
      <c r="G3" s="382" t="s">
        <v>559</v>
      </c>
      <c r="H3" s="382" t="s">
        <v>518</v>
      </c>
      <c r="I3" s="382" t="s">
        <v>519</v>
      </c>
      <c r="J3" s="382" t="s">
        <v>546</v>
      </c>
      <c r="K3" s="382" t="s">
        <v>547</v>
      </c>
      <c r="L3" s="383" t="s">
        <v>548</v>
      </c>
      <c r="M3" s="383" t="s">
        <v>549</v>
      </c>
      <c r="N3" s="97" t="s">
        <v>560</v>
      </c>
      <c r="O3" s="384" t="s">
        <v>550</v>
      </c>
      <c r="P3" s="384" t="s">
        <v>551</v>
      </c>
      <c r="Q3" s="94" t="s">
        <v>345</v>
      </c>
      <c r="R3" s="384" t="s">
        <v>552</v>
      </c>
      <c r="S3" s="384" t="s">
        <v>553</v>
      </c>
      <c r="T3" s="384" t="s">
        <v>554</v>
      </c>
      <c r="U3" s="384" t="s">
        <v>555</v>
      </c>
      <c r="V3" s="384" t="s">
        <v>556</v>
      </c>
      <c r="W3" s="384" t="s">
        <v>557</v>
      </c>
      <c r="X3" s="384" t="s">
        <v>558</v>
      </c>
      <c r="Y3" s="95" t="s">
        <v>320</v>
      </c>
      <c r="Z3" s="323" t="s">
        <v>346</v>
      </c>
      <c r="AA3" s="389" t="s">
        <v>247</v>
      </c>
      <c r="AB3" s="329"/>
      <c r="AC3" s="329"/>
    </row>
    <row r="4" spans="1:30" s="178" customFormat="1" ht="14.45" customHeight="1" x14ac:dyDescent="0.15">
      <c r="A4" s="89" t="s">
        <v>321</v>
      </c>
      <c r="B4" s="282">
        <v>98374</v>
      </c>
      <c r="C4" s="282">
        <v>3610</v>
      </c>
      <c r="D4" s="282">
        <v>4387</v>
      </c>
      <c r="E4" s="282">
        <v>4616</v>
      </c>
      <c r="F4" s="282">
        <v>12613</v>
      </c>
      <c r="G4" s="282">
        <v>4594</v>
      </c>
      <c r="H4" s="282">
        <v>3983</v>
      </c>
      <c r="I4" s="282">
        <v>4720</v>
      </c>
      <c r="J4" s="282">
        <v>5266</v>
      </c>
      <c r="K4" s="282">
        <v>6261</v>
      </c>
      <c r="L4" s="283">
        <v>7324</v>
      </c>
      <c r="M4" s="283">
        <v>6405</v>
      </c>
      <c r="N4" s="284">
        <v>6114</v>
      </c>
      <c r="O4" s="282">
        <v>6662</v>
      </c>
      <c r="P4" s="282">
        <v>7669</v>
      </c>
      <c r="Q4" s="282">
        <v>58998</v>
      </c>
      <c r="R4" s="282">
        <v>7830</v>
      </c>
      <c r="S4" s="282">
        <v>5600</v>
      </c>
      <c r="T4" s="282">
        <v>4621</v>
      </c>
      <c r="U4" s="282">
        <v>3958</v>
      </c>
      <c r="V4" s="282">
        <v>2841</v>
      </c>
      <c r="W4" s="282">
        <v>1289</v>
      </c>
      <c r="X4" s="282">
        <v>292</v>
      </c>
      <c r="Y4" s="282">
        <v>57</v>
      </c>
      <c r="Z4" s="282">
        <v>26488</v>
      </c>
      <c r="AA4" s="390">
        <v>275</v>
      </c>
      <c r="AC4" s="177"/>
    </row>
    <row r="5" spans="1:30" s="178" customFormat="1" ht="14.45" customHeight="1" x14ac:dyDescent="0.15">
      <c r="A5" s="90" t="s">
        <v>322</v>
      </c>
      <c r="B5" s="285">
        <v>48488</v>
      </c>
      <c r="C5" s="286">
        <v>1852</v>
      </c>
      <c r="D5" s="286">
        <v>2291</v>
      </c>
      <c r="E5" s="286">
        <v>2309</v>
      </c>
      <c r="F5" s="286">
        <v>6452</v>
      </c>
      <c r="G5" s="286">
        <v>2355</v>
      </c>
      <c r="H5" s="286">
        <v>2042</v>
      </c>
      <c r="I5" s="286">
        <v>2471</v>
      </c>
      <c r="J5" s="286">
        <v>2741</v>
      </c>
      <c r="K5" s="286">
        <v>3204</v>
      </c>
      <c r="L5" s="287">
        <v>3761</v>
      </c>
      <c r="M5" s="287">
        <v>3252</v>
      </c>
      <c r="N5" s="288">
        <v>3109</v>
      </c>
      <c r="O5" s="286">
        <v>3404</v>
      </c>
      <c r="P5" s="286">
        <v>3848</v>
      </c>
      <c r="Q5" s="286">
        <v>30187</v>
      </c>
      <c r="R5" s="286">
        <v>3952</v>
      </c>
      <c r="S5" s="286">
        <v>2708</v>
      </c>
      <c r="T5" s="286">
        <v>2117</v>
      </c>
      <c r="U5" s="286">
        <v>1574</v>
      </c>
      <c r="V5" s="286">
        <v>931</v>
      </c>
      <c r="W5" s="286">
        <v>323</v>
      </c>
      <c r="X5" s="286">
        <v>60</v>
      </c>
      <c r="Y5" s="286">
        <v>6</v>
      </c>
      <c r="Z5" s="286">
        <v>11671</v>
      </c>
      <c r="AA5" s="80">
        <v>178</v>
      </c>
      <c r="AC5" s="177"/>
    </row>
    <row r="6" spans="1:30" s="178" customFormat="1" ht="14.45" customHeight="1" x14ac:dyDescent="0.15">
      <c r="A6" s="90" t="s">
        <v>323</v>
      </c>
      <c r="B6" s="285">
        <v>49886</v>
      </c>
      <c r="C6" s="286">
        <v>1758</v>
      </c>
      <c r="D6" s="286">
        <v>2096</v>
      </c>
      <c r="E6" s="286">
        <v>2307</v>
      </c>
      <c r="F6" s="286">
        <v>6161</v>
      </c>
      <c r="G6" s="286">
        <v>2239</v>
      </c>
      <c r="H6" s="286">
        <v>1941</v>
      </c>
      <c r="I6" s="286">
        <v>2249</v>
      </c>
      <c r="J6" s="286">
        <v>2525</v>
      </c>
      <c r="K6" s="286">
        <v>3057</v>
      </c>
      <c r="L6" s="287">
        <v>3563</v>
      </c>
      <c r="M6" s="287">
        <v>3153</v>
      </c>
      <c r="N6" s="288">
        <v>3005</v>
      </c>
      <c r="O6" s="286">
        <v>3258</v>
      </c>
      <c r="P6" s="286">
        <v>3821</v>
      </c>
      <c r="Q6" s="286">
        <v>28811</v>
      </c>
      <c r="R6" s="286">
        <v>3878</v>
      </c>
      <c r="S6" s="286">
        <v>2892</v>
      </c>
      <c r="T6" s="286">
        <v>2504</v>
      </c>
      <c r="U6" s="286">
        <v>2384</v>
      </c>
      <c r="V6" s="286">
        <v>1910</v>
      </c>
      <c r="W6" s="286">
        <v>966</v>
      </c>
      <c r="X6" s="286">
        <v>232</v>
      </c>
      <c r="Y6" s="286">
        <v>51</v>
      </c>
      <c r="Z6" s="286">
        <v>14817</v>
      </c>
      <c r="AA6" s="80">
        <v>97</v>
      </c>
      <c r="AC6" s="177"/>
    </row>
    <row r="7" spans="1:30" s="178" customFormat="1" ht="14.45" customHeight="1" x14ac:dyDescent="0.15">
      <c r="A7" s="82" t="s">
        <v>324</v>
      </c>
      <c r="B7" s="282">
        <v>23543</v>
      </c>
      <c r="C7" s="289">
        <v>915</v>
      </c>
      <c r="D7" s="289">
        <v>1016</v>
      </c>
      <c r="E7" s="289">
        <v>1053</v>
      </c>
      <c r="F7" s="282">
        <v>2984</v>
      </c>
      <c r="G7" s="289">
        <v>995</v>
      </c>
      <c r="H7" s="289">
        <v>897</v>
      </c>
      <c r="I7" s="289">
        <v>1106</v>
      </c>
      <c r="J7" s="289">
        <v>1272</v>
      </c>
      <c r="K7" s="289">
        <v>1506</v>
      </c>
      <c r="L7" s="290">
        <v>1821</v>
      </c>
      <c r="M7" s="290">
        <v>1463</v>
      </c>
      <c r="N7" s="291">
        <v>1464</v>
      </c>
      <c r="O7" s="289">
        <v>1504</v>
      </c>
      <c r="P7" s="289">
        <v>1639</v>
      </c>
      <c r="Q7" s="282">
        <v>13667</v>
      </c>
      <c r="R7" s="289">
        <v>1780</v>
      </c>
      <c r="S7" s="289">
        <v>1480</v>
      </c>
      <c r="T7" s="289">
        <v>1239</v>
      </c>
      <c r="U7" s="289">
        <v>1173</v>
      </c>
      <c r="V7" s="289">
        <v>782</v>
      </c>
      <c r="W7" s="289">
        <v>303</v>
      </c>
      <c r="X7" s="385">
        <v>57</v>
      </c>
      <c r="Y7" s="385">
        <v>12</v>
      </c>
      <c r="Z7" s="282">
        <v>6826</v>
      </c>
      <c r="AA7" s="390">
        <v>66</v>
      </c>
      <c r="AC7" s="177"/>
    </row>
    <row r="8" spans="1:30" s="178" customFormat="1" ht="14.45" customHeight="1" x14ac:dyDescent="0.15">
      <c r="A8" s="83" t="s">
        <v>322</v>
      </c>
      <c r="B8" s="285">
        <v>11389</v>
      </c>
      <c r="C8" s="293">
        <v>469</v>
      </c>
      <c r="D8" s="293">
        <v>533</v>
      </c>
      <c r="E8" s="293">
        <v>522</v>
      </c>
      <c r="F8" s="285">
        <v>1524</v>
      </c>
      <c r="G8" s="293">
        <v>505</v>
      </c>
      <c r="H8" s="293">
        <v>447</v>
      </c>
      <c r="I8" s="293">
        <v>568</v>
      </c>
      <c r="J8" s="293">
        <v>652</v>
      </c>
      <c r="K8" s="293">
        <v>745</v>
      </c>
      <c r="L8" s="294">
        <v>904</v>
      </c>
      <c r="M8" s="294">
        <v>747</v>
      </c>
      <c r="N8" s="295">
        <v>708</v>
      </c>
      <c r="O8" s="293">
        <v>768</v>
      </c>
      <c r="P8" s="293">
        <v>819</v>
      </c>
      <c r="Q8" s="285">
        <v>6863</v>
      </c>
      <c r="R8" s="293">
        <v>875</v>
      </c>
      <c r="S8" s="293">
        <v>703</v>
      </c>
      <c r="T8" s="293">
        <v>536</v>
      </c>
      <c r="U8" s="293">
        <v>459</v>
      </c>
      <c r="V8" s="293">
        <v>280</v>
      </c>
      <c r="W8" s="293">
        <v>89</v>
      </c>
      <c r="X8" s="386">
        <v>19</v>
      </c>
      <c r="Y8" s="386">
        <v>1</v>
      </c>
      <c r="Z8" s="285">
        <v>2962</v>
      </c>
      <c r="AA8" s="80">
        <v>40</v>
      </c>
      <c r="AC8" s="177"/>
    </row>
    <row r="9" spans="1:30" s="178" customFormat="1" ht="14.45" customHeight="1" x14ac:dyDescent="0.15">
      <c r="A9" s="84" t="s">
        <v>323</v>
      </c>
      <c r="B9" s="297">
        <v>12154</v>
      </c>
      <c r="C9" s="298">
        <v>446</v>
      </c>
      <c r="D9" s="298">
        <v>483</v>
      </c>
      <c r="E9" s="298">
        <v>531</v>
      </c>
      <c r="F9" s="297">
        <v>1460</v>
      </c>
      <c r="G9" s="298">
        <v>490</v>
      </c>
      <c r="H9" s="298">
        <v>450</v>
      </c>
      <c r="I9" s="298">
        <v>538</v>
      </c>
      <c r="J9" s="298">
        <v>620</v>
      </c>
      <c r="K9" s="298">
        <v>761</v>
      </c>
      <c r="L9" s="299">
        <v>917</v>
      </c>
      <c r="M9" s="299">
        <v>716</v>
      </c>
      <c r="N9" s="300">
        <v>756</v>
      </c>
      <c r="O9" s="298">
        <v>736</v>
      </c>
      <c r="P9" s="298">
        <v>820</v>
      </c>
      <c r="Q9" s="297">
        <v>6804</v>
      </c>
      <c r="R9" s="298">
        <v>905</v>
      </c>
      <c r="S9" s="298">
        <v>777</v>
      </c>
      <c r="T9" s="298">
        <v>703</v>
      </c>
      <c r="U9" s="298">
        <v>714</v>
      </c>
      <c r="V9" s="298">
        <v>502</v>
      </c>
      <c r="W9" s="298">
        <v>214</v>
      </c>
      <c r="X9" s="387">
        <v>38</v>
      </c>
      <c r="Y9" s="387">
        <v>11</v>
      </c>
      <c r="Z9" s="297">
        <v>3864</v>
      </c>
      <c r="AA9" s="391">
        <v>26</v>
      </c>
      <c r="AC9" s="177"/>
    </row>
    <row r="10" spans="1:30" s="178" customFormat="1" ht="14.45" customHeight="1" x14ac:dyDescent="0.15">
      <c r="A10" s="83" t="s">
        <v>325</v>
      </c>
      <c r="B10" s="285">
        <v>13896</v>
      </c>
      <c r="C10" s="302">
        <v>535</v>
      </c>
      <c r="D10" s="302">
        <v>653</v>
      </c>
      <c r="E10" s="302">
        <v>683</v>
      </c>
      <c r="F10" s="285">
        <v>1871</v>
      </c>
      <c r="G10" s="302">
        <v>670</v>
      </c>
      <c r="H10" s="302">
        <v>607</v>
      </c>
      <c r="I10" s="302">
        <v>676</v>
      </c>
      <c r="J10" s="302">
        <v>750</v>
      </c>
      <c r="K10" s="302">
        <v>931</v>
      </c>
      <c r="L10" s="303">
        <v>1070</v>
      </c>
      <c r="M10" s="303">
        <v>962</v>
      </c>
      <c r="N10" s="304">
        <v>884</v>
      </c>
      <c r="O10" s="302">
        <v>938</v>
      </c>
      <c r="P10" s="302">
        <v>1066</v>
      </c>
      <c r="Q10" s="285">
        <v>8554</v>
      </c>
      <c r="R10" s="302">
        <v>1062</v>
      </c>
      <c r="S10" s="302">
        <v>748</v>
      </c>
      <c r="T10" s="302">
        <v>564</v>
      </c>
      <c r="U10" s="302">
        <v>509</v>
      </c>
      <c r="V10" s="302">
        <v>338</v>
      </c>
      <c r="W10" s="302">
        <v>154</v>
      </c>
      <c r="X10" s="388">
        <v>38</v>
      </c>
      <c r="Y10" s="388">
        <v>8</v>
      </c>
      <c r="Z10" s="285">
        <v>3421</v>
      </c>
      <c r="AA10" s="80">
        <v>50</v>
      </c>
      <c r="AC10" s="177"/>
    </row>
    <row r="11" spans="1:30" s="178" customFormat="1" ht="14.45" customHeight="1" x14ac:dyDescent="0.15">
      <c r="A11" s="83" t="s">
        <v>322</v>
      </c>
      <c r="B11" s="285">
        <v>6867</v>
      </c>
      <c r="C11" s="293">
        <v>263</v>
      </c>
      <c r="D11" s="293">
        <v>321</v>
      </c>
      <c r="E11" s="293">
        <v>346</v>
      </c>
      <c r="F11" s="285">
        <v>930</v>
      </c>
      <c r="G11" s="293">
        <v>348</v>
      </c>
      <c r="H11" s="293">
        <v>298</v>
      </c>
      <c r="I11" s="293">
        <v>362</v>
      </c>
      <c r="J11" s="293">
        <v>387</v>
      </c>
      <c r="K11" s="293">
        <v>493</v>
      </c>
      <c r="L11" s="294">
        <v>549</v>
      </c>
      <c r="M11" s="294">
        <v>497</v>
      </c>
      <c r="N11" s="295">
        <v>449</v>
      </c>
      <c r="O11" s="293">
        <v>501</v>
      </c>
      <c r="P11" s="293">
        <v>538</v>
      </c>
      <c r="Q11" s="285">
        <v>4422</v>
      </c>
      <c r="R11" s="293">
        <v>516</v>
      </c>
      <c r="S11" s="293">
        <v>372</v>
      </c>
      <c r="T11" s="293">
        <v>249</v>
      </c>
      <c r="U11" s="293">
        <v>200</v>
      </c>
      <c r="V11" s="293">
        <v>108</v>
      </c>
      <c r="W11" s="293">
        <v>37</v>
      </c>
      <c r="X11" s="386">
        <v>2</v>
      </c>
      <c r="Y11" s="386">
        <v>0</v>
      </c>
      <c r="Z11" s="285">
        <v>1484</v>
      </c>
      <c r="AA11" s="80">
        <v>31</v>
      </c>
      <c r="AC11" s="177"/>
    </row>
    <row r="12" spans="1:30" s="178" customFormat="1" ht="14.45" customHeight="1" x14ac:dyDescent="0.15">
      <c r="A12" s="83" t="s">
        <v>323</v>
      </c>
      <c r="B12" s="285">
        <v>7029</v>
      </c>
      <c r="C12" s="293">
        <v>272</v>
      </c>
      <c r="D12" s="293">
        <v>332</v>
      </c>
      <c r="E12" s="293">
        <v>337</v>
      </c>
      <c r="F12" s="285">
        <v>941</v>
      </c>
      <c r="G12" s="293">
        <v>322</v>
      </c>
      <c r="H12" s="293">
        <v>309</v>
      </c>
      <c r="I12" s="293">
        <v>314</v>
      </c>
      <c r="J12" s="293">
        <v>363</v>
      </c>
      <c r="K12" s="293">
        <v>438</v>
      </c>
      <c r="L12" s="294">
        <v>521</v>
      </c>
      <c r="M12" s="294">
        <v>465</v>
      </c>
      <c r="N12" s="295">
        <v>435</v>
      </c>
      <c r="O12" s="293">
        <v>437</v>
      </c>
      <c r="P12" s="293">
        <v>528</v>
      </c>
      <c r="Q12" s="285">
        <v>4132</v>
      </c>
      <c r="R12" s="293">
        <v>546</v>
      </c>
      <c r="S12" s="293">
        <v>376</v>
      </c>
      <c r="T12" s="293">
        <v>315</v>
      </c>
      <c r="U12" s="293">
        <v>309</v>
      </c>
      <c r="V12" s="293">
        <v>230</v>
      </c>
      <c r="W12" s="293">
        <v>117</v>
      </c>
      <c r="X12" s="386">
        <v>36</v>
      </c>
      <c r="Y12" s="386">
        <v>8</v>
      </c>
      <c r="Z12" s="285">
        <v>1937</v>
      </c>
      <c r="AA12" s="391">
        <v>19</v>
      </c>
      <c r="AC12" s="177"/>
    </row>
    <row r="13" spans="1:30" s="178" customFormat="1" ht="14.45" customHeight="1" x14ac:dyDescent="0.15">
      <c r="A13" s="82" t="s">
        <v>326</v>
      </c>
      <c r="B13" s="282">
        <v>3100</v>
      </c>
      <c r="C13" s="289">
        <v>111</v>
      </c>
      <c r="D13" s="289">
        <v>120</v>
      </c>
      <c r="E13" s="289">
        <v>116</v>
      </c>
      <c r="F13" s="282">
        <v>347</v>
      </c>
      <c r="G13" s="289">
        <v>97</v>
      </c>
      <c r="H13" s="289">
        <v>112</v>
      </c>
      <c r="I13" s="289">
        <v>141</v>
      </c>
      <c r="J13" s="289">
        <v>141</v>
      </c>
      <c r="K13" s="289">
        <v>160</v>
      </c>
      <c r="L13" s="290">
        <v>180</v>
      </c>
      <c r="M13" s="290">
        <v>141</v>
      </c>
      <c r="N13" s="291">
        <v>197</v>
      </c>
      <c r="O13" s="289">
        <v>243</v>
      </c>
      <c r="P13" s="289">
        <v>312</v>
      </c>
      <c r="Q13" s="282">
        <v>1724</v>
      </c>
      <c r="R13" s="289">
        <v>293</v>
      </c>
      <c r="S13" s="289">
        <v>183</v>
      </c>
      <c r="T13" s="289">
        <v>181</v>
      </c>
      <c r="U13" s="289">
        <v>164</v>
      </c>
      <c r="V13" s="289">
        <v>136</v>
      </c>
      <c r="W13" s="289">
        <v>56</v>
      </c>
      <c r="X13" s="385">
        <v>16</v>
      </c>
      <c r="Y13" s="385">
        <v>0</v>
      </c>
      <c r="Z13" s="282">
        <v>1029</v>
      </c>
      <c r="AA13" s="392" t="s">
        <v>607</v>
      </c>
      <c r="AC13" s="398"/>
    </row>
    <row r="14" spans="1:30" s="178" customFormat="1" ht="14.45" customHeight="1" x14ac:dyDescent="0.15">
      <c r="A14" s="83" t="s">
        <v>322</v>
      </c>
      <c r="B14" s="285">
        <v>1534</v>
      </c>
      <c r="C14" s="293">
        <v>53</v>
      </c>
      <c r="D14" s="293">
        <v>62</v>
      </c>
      <c r="E14" s="293">
        <v>60</v>
      </c>
      <c r="F14" s="285">
        <v>175</v>
      </c>
      <c r="G14" s="293">
        <v>54</v>
      </c>
      <c r="H14" s="293">
        <v>57</v>
      </c>
      <c r="I14" s="293">
        <v>75</v>
      </c>
      <c r="J14" s="293">
        <v>70</v>
      </c>
      <c r="K14" s="293">
        <v>89</v>
      </c>
      <c r="L14" s="294">
        <v>89</v>
      </c>
      <c r="M14" s="294">
        <v>77</v>
      </c>
      <c r="N14" s="295">
        <v>96</v>
      </c>
      <c r="O14" s="293">
        <v>119</v>
      </c>
      <c r="P14" s="293">
        <v>172</v>
      </c>
      <c r="Q14" s="285">
        <v>898</v>
      </c>
      <c r="R14" s="293">
        <v>138</v>
      </c>
      <c r="S14" s="293">
        <v>99</v>
      </c>
      <c r="T14" s="293">
        <v>82</v>
      </c>
      <c r="U14" s="293">
        <v>77</v>
      </c>
      <c r="V14" s="293">
        <v>51</v>
      </c>
      <c r="W14" s="293">
        <v>10</v>
      </c>
      <c r="X14" s="386">
        <v>4</v>
      </c>
      <c r="Y14" s="386">
        <v>0</v>
      </c>
      <c r="Z14" s="285">
        <v>461</v>
      </c>
      <c r="AA14" s="392" t="s">
        <v>607</v>
      </c>
      <c r="AC14" s="337"/>
    </row>
    <row r="15" spans="1:30" s="178" customFormat="1" ht="14.45" customHeight="1" x14ac:dyDescent="0.15">
      <c r="A15" s="84" t="s">
        <v>323</v>
      </c>
      <c r="B15" s="297">
        <v>1566</v>
      </c>
      <c r="C15" s="298">
        <v>58</v>
      </c>
      <c r="D15" s="298">
        <v>58</v>
      </c>
      <c r="E15" s="298">
        <v>56</v>
      </c>
      <c r="F15" s="297">
        <v>172</v>
      </c>
      <c r="G15" s="298">
        <v>43</v>
      </c>
      <c r="H15" s="298">
        <v>55</v>
      </c>
      <c r="I15" s="298">
        <v>66</v>
      </c>
      <c r="J15" s="298">
        <v>71</v>
      </c>
      <c r="K15" s="298">
        <v>71</v>
      </c>
      <c r="L15" s="299">
        <v>91</v>
      </c>
      <c r="M15" s="299">
        <v>64</v>
      </c>
      <c r="N15" s="300">
        <v>101</v>
      </c>
      <c r="O15" s="298">
        <v>124</v>
      </c>
      <c r="P15" s="298">
        <v>140</v>
      </c>
      <c r="Q15" s="297">
        <v>826</v>
      </c>
      <c r="R15" s="298">
        <v>155</v>
      </c>
      <c r="S15" s="298">
        <v>84</v>
      </c>
      <c r="T15" s="298">
        <v>99</v>
      </c>
      <c r="U15" s="298">
        <v>87</v>
      </c>
      <c r="V15" s="298">
        <v>85</v>
      </c>
      <c r="W15" s="298">
        <v>46</v>
      </c>
      <c r="X15" s="387">
        <v>12</v>
      </c>
      <c r="Y15" s="387">
        <v>0</v>
      </c>
      <c r="Z15" s="297">
        <v>568</v>
      </c>
      <c r="AA15" s="392" t="s">
        <v>607</v>
      </c>
      <c r="AC15" s="337"/>
    </row>
    <row r="16" spans="1:30" s="178" customFormat="1" ht="14.45" customHeight="1" x14ac:dyDescent="0.15">
      <c r="A16" s="83" t="s">
        <v>327</v>
      </c>
      <c r="B16" s="285">
        <v>11345</v>
      </c>
      <c r="C16" s="302">
        <v>450</v>
      </c>
      <c r="D16" s="302">
        <v>626</v>
      </c>
      <c r="E16" s="302">
        <v>641</v>
      </c>
      <c r="F16" s="285">
        <v>1717</v>
      </c>
      <c r="G16" s="302">
        <v>588</v>
      </c>
      <c r="H16" s="302">
        <v>416</v>
      </c>
      <c r="I16" s="302">
        <v>549</v>
      </c>
      <c r="J16" s="302">
        <v>628</v>
      </c>
      <c r="K16" s="302">
        <v>788</v>
      </c>
      <c r="L16" s="303">
        <v>883</v>
      </c>
      <c r="M16" s="303">
        <v>791</v>
      </c>
      <c r="N16" s="304">
        <v>677</v>
      </c>
      <c r="O16" s="302">
        <v>662</v>
      </c>
      <c r="P16" s="302">
        <v>830</v>
      </c>
      <c r="Q16" s="285">
        <v>6812</v>
      </c>
      <c r="R16" s="302">
        <v>831</v>
      </c>
      <c r="S16" s="302">
        <v>642</v>
      </c>
      <c r="T16" s="302">
        <v>498</v>
      </c>
      <c r="U16" s="302">
        <v>392</v>
      </c>
      <c r="V16" s="302">
        <v>251</v>
      </c>
      <c r="W16" s="302">
        <v>146</v>
      </c>
      <c r="X16" s="388">
        <v>29</v>
      </c>
      <c r="Y16" s="385">
        <v>4</v>
      </c>
      <c r="Z16" s="285">
        <v>2793</v>
      </c>
      <c r="AA16" s="390">
        <v>23</v>
      </c>
      <c r="AC16" s="177"/>
    </row>
    <row r="17" spans="1:29" s="178" customFormat="1" ht="14.45" customHeight="1" x14ac:dyDescent="0.15">
      <c r="A17" s="83" t="s">
        <v>322</v>
      </c>
      <c r="B17" s="285">
        <v>5586</v>
      </c>
      <c r="C17" s="293">
        <v>238</v>
      </c>
      <c r="D17" s="293">
        <v>330</v>
      </c>
      <c r="E17" s="293">
        <v>331</v>
      </c>
      <c r="F17" s="285">
        <v>899</v>
      </c>
      <c r="G17" s="293">
        <v>296</v>
      </c>
      <c r="H17" s="293">
        <v>212</v>
      </c>
      <c r="I17" s="293">
        <v>267</v>
      </c>
      <c r="J17" s="293">
        <v>338</v>
      </c>
      <c r="K17" s="293">
        <v>401</v>
      </c>
      <c r="L17" s="294">
        <v>447</v>
      </c>
      <c r="M17" s="294">
        <v>403</v>
      </c>
      <c r="N17" s="295">
        <v>355</v>
      </c>
      <c r="O17" s="293">
        <v>328</v>
      </c>
      <c r="P17" s="293">
        <v>398</v>
      </c>
      <c r="Q17" s="285">
        <v>3445</v>
      </c>
      <c r="R17" s="293">
        <v>422</v>
      </c>
      <c r="S17" s="293">
        <v>304</v>
      </c>
      <c r="T17" s="293">
        <v>229</v>
      </c>
      <c r="U17" s="293">
        <v>142</v>
      </c>
      <c r="V17" s="293">
        <v>88</v>
      </c>
      <c r="W17" s="293">
        <v>37</v>
      </c>
      <c r="X17" s="386">
        <v>5</v>
      </c>
      <c r="Y17" s="386">
        <v>0</v>
      </c>
      <c r="Z17" s="285">
        <v>1227</v>
      </c>
      <c r="AA17" s="80">
        <v>15</v>
      </c>
      <c r="AC17" s="177"/>
    </row>
    <row r="18" spans="1:29" s="178" customFormat="1" ht="14.45" customHeight="1" x14ac:dyDescent="0.15">
      <c r="A18" s="83" t="s">
        <v>323</v>
      </c>
      <c r="B18" s="285">
        <v>5759</v>
      </c>
      <c r="C18" s="293">
        <v>212</v>
      </c>
      <c r="D18" s="293">
        <v>296</v>
      </c>
      <c r="E18" s="293">
        <v>310</v>
      </c>
      <c r="F18" s="285">
        <v>818</v>
      </c>
      <c r="G18" s="293">
        <v>292</v>
      </c>
      <c r="H18" s="293">
        <v>204</v>
      </c>
      <c r="I18" s="293">
        <v>282</v>
      </c>
      <c r="J18" s="293">
        <v>290</v>
      </c>
      <c r="K18" s="293">
        <v>387</v>
      </c>
      <c r="L18" s="294">
        <v>436</v>
      </c>
      <c r="M18" s="294">
        <v>388</v>
      </c>
      <c r="N18" s="295">
        <v>322</v>
      </c>
      <c r="O18" s="293">
        <v>334</v>
      </c>
      <c r="P18" s="293">
        <v>432</v>
      </c>
      <c r="Q18" s="285">
        <v>3367</v>
      </c>
      <c r="R18" s="293">
        <v>409</v>
      </c>
      <c r="S18" s="293">
        <v>338</v>
      </c>
      <c r="T18" s="293">
        <v>269</v>
      </c>
      <c r="U18" s="293">
        <v>250</v>
      </c>
      <c r="V18" s="293">
        <v>163</v>
      </c>
      <c r="W18" s="293">
        <v>109</v>
      </c>
      <c r="X18" s="386">
        <v>24</v>
      </c>
      <c r="Y18" s="386">
        <v>4</v>
      </c>
      <c r="Z18" s="285">
        <v>1566</v>
      </c>
      <c r="AA18" s="391">
        <v>8</v>
      </c>
      <c r="AC18" s="177"/>
    </row>
    <row r="19" spans="1:29" s="178" customFormat="1" ht="14.45" customHeight="1" x14ac:dyDescent="0.15">
      <c r="A19" s="82" t="s">
        <v>340</v>
      </c>
      <c r="B19" s="282">
        <v>1777</v>
      </c>
      <c r="C19" s="289">
        <v>49</v>
      </c>
      <c r="D19" s="289">
        <v>54</v>
      </c>
      <c r="E19" s="289">
        <v>46</v>
      </c>
      <c r="F19" s="282">
        <v>149</v>
      </c>
      <c r="G19" s="289">
        <v>80</v>
      </c>
      <c r="H19" s="289">
        <v>82</v>
      </c>
      <c r="I19" s="289">
        <v>71</v>
      </c>
      <c r="J19" s="289">
        <v>67</v>
      </c>
      <c r="K19" s="289">
        <v>73</v>
      </c>
      <c r="L19" s="290">
        <v>86</v>
      </c>
      <c r="M19" s="290">
        <v>115</v>
      </c>
      <c r="N19" s="291">
        <v>135</v>
      </c>
      <c r="O19" s="289">
        <v>168</v>
      </c>
      <c r="P19" s="289">
        <v>161</v>
      </c>
      <c r="Q19" s="282">
        <v>1038</v>
      </c>
      <c r="R19" s="289">
        <v>162</v>
      </c>
      <c r="S19" s="289">
        <v>122</v>
      </c>
      <c r="T19" s="289">
        <v>118</v>
      </c>
      <c r="U19" s="289">
        <v>84</v>
      </c>
      <c r="V19" s="289">
        <v>63</v>
      </c>
      <c r="W19" s="289">
        <v>30</v>
      </c>
      <c r="X19" s="385">
        <v>3</v>
      </c>
      <c r="Y19" s="292" t="s">
        <v>178</v>
      </c>
      <c r="Z19" s="282">
        <v>582</v>
      </c>
      <c r="AA19" s="80">
        <v>8</v>
      </c>
      <c r="AC19" s="177"/>
    </row>
    <row r="20" spans="1:29" s="178" customFormat="1" ht="14.45" customHeight="1" x14ac:dyDescent="0.15">
      <c r="A20" s="83" t="s">
        <v>322</v>
      </c>
      <c r="B20" s="285">
        <v>850</v>
      </c>
      <c r="C20" s="293">
        <v>21</v>
      </c>
      <c r="D20" s="293">
        <v>25</v>
      </c>
      <c r="E20" s="293">
        <v>25</v>
      </c>
      <c r="F20" s="285">
        <v>71</v>
      </c>
      <c r="G20" s="293">
        <v>37</v>
      </c>
      <c r="H20" s="293">
        <v>37</v>
      </c>
      <c r="I20" s="293">
        <v>37</v>
      </c>
      <c r="J20" s="293">
        <v>35</v>
      </c>
      <c r="K20" s="293">
        <v>38</v>
      </c>
      <c r="L20" s="294">
        <v>40</v>
      </c>
      <c r="M20" s="294">
        <v>63</v>
      </c>
      <c r="N20" s="295">
        <v>67</v>
      </c>
      <c r="O20" s="293">
        <v>87</v>
      </c>
      <c r="P20" s="293">
        <v>83</v>
      </c>
      <c r="Q20" s="285">
        <v>524</v>
      </c>
      <c r="R20" s="293">
        <v>87</v>
      </c>
      <c r="S20" s="293">
        <v>55</v>
      </c>
      <c r="T20" s="293">
        <v>49</v>
      </c>
      <c r="U20" s="293">
        <v>41</v>
      </c>
      <c r="V20" s="293">
        <v>15</v>
      </c>
      <c r="W20" s="293">
        <v>7</v>
      </c>
      <c r="X20" s="296" t="s">
        <v>178</v>
      </c>
      <c r="Y20" s="296" t="s">
        <v>178</v>
      </c>
      <c r="Z20" s="285">
        <v>254</v>
      </c>
      <c r="AA20" s="80">
        <v>1</v>
      </c>
      <c r="AC20" s="177"/>
    </row>
    <row r="21" spans="1:29" s="178" customFormat="1" ht="14.45" customHeight="1" x14ac:dyDescent="0.15">
      <c r="A21" s="84" t="s">
        <v>323</v>
      </c>
      <c r="B21" s="297">
        <v>927</v>
      </c>
      <c r="C21" s="298">
        <v>28</v>
      </c>
      <c r="D21" s="298">
        <v>29</v>
      </c>
      <c r="E21" s="298">
        <v>21</v>
      </c>
      <c r="F21" s="297">
        <v>78</v>
      </c>
      <c r="G21" s="298">
        <v>43</v>
      </c>
      <c r="H21" s="298">
        <v>45</v>
      </c>
      <c r="I21" s="298">
        <v>34</v>
      </c>
      <c r="J21" s="298">
        <v>32</v>
      </c>
      <c r="K21" s="298">
        <v>35</v>
      </c>
      <c r="L21" s="299">
        <v>46</v>
      </c>
      <c r="M21" s="299">
        <v>52</v>
      </c>
      <c r="N21" s="300">
        <v>68</v>
      </c>
      <c r="O21" s="298">
        <v>81</v>
      </c>
      <c r="P21" s="298">
        <v>78</v>
      </c>
      <c r="Q21" s="297">
        <v>514</v>
      </c>
      <c r="R21" s="298">
        <v>75</v>
      </c>
      <c r="S21" s="298">
        <v>67</v>
      </c>
      <c r="T21" s="298">
        <v>69</v>
      </c>
      <c r="U21" s="298">
        <v>43</v>
      </c>
      <c r="V21" s="298">
        <v>48</v>
      </c>
      <c r="W21" s="298">
        <v>23</v>
      </c>
      <c r="X21" s="387">
        <v>3</v>
      </c>
      <c r="Y21" s="301" t="s">
        <v>178</v>
      </c>
      <c r="Z21" s="297">
        <v>328</v>
      </c>
      <c r="AA21" s="396">
        <v>7</v>
      </c>
      <c r="AC21" s="177"/>
    </row>
    <row r="22" spans="1:29" s="178" customFormat="1" ht="14.45" customHeight="1" x14ac:dyDescent="0.15">
      <c r="A22" s="83" t="s">
        <v>329</v>
      </c>
      <c r="B22" s="285">
        <v>856</v>
      </c>
      <c r="C22" s="302">
        <v>16</v>
      </c>
      <c r="D22" s="302">
        <v>13</v>
      </c>
      <c r="E22" s="302">
        <v>19</v>
      </c>
      <c r="F22" s="285">
        <v>48</v>
      </c>
      <c r="G22" s="302">
        <v>23</v>
      </c>
      <c r="H22" s="302">
        <v>24</v>
      </c>
      <c r="I22" s="302">
        <v>37</v>
      </c>
      <c r="J22" s="302">
        <v>33</v>
      </c>
      <c r="K22" s="302">
        <v>25</v>
      </c>
      <c r="L22" s="303">
        <v>37</v>
      </c>
      <c r="M22" s="303">
        <v>25</v>
      </c>
      <c r="N22" s="304">
        <v>45</v>
      </c>
      <c r="O22" s="302">
        <v>79</v>
      </c>
      <c r="P22" s="302">
        <v>96</v>
      </c>
      <c r="Q22" s="285">
        <v>424</v>
      </c>
      <c r="R22" s="302">
        <v>97</v>
      </c>
      <c r="S22" s="302">
        <v>72</v>
      </c>
      <c r="T22" s="302">
        <v>77</v>
      </c>
      <c r="U22" s="302">
        <v>57</v>
      </c>
      <c r="V22" s="302">
        <v>54</v>
      </c>
      <c r="W22" s="302">
        <v>26</v>
      </c>
      <c r="X22" s="388">
        <v>1</v>
      </c>
      <c r="Y22" s="388">
        <v>0</v>
      </c>
      <c r="Z22" s="285">
        <v>384</v>
      </c>
      <c r="AA22" s="392" t="s">
        <v>607</v>
      </c>
      <c r="AC22" s="398"/>
    </row>
    <row r="23" spans="1:29" s="178" customFormat="1" ht="14.45" customHeight="1" x14ac:dyDescent="0.15">
      <c r="A23" s="83" t="s">
        <v>322</v>
      </c>
      <c r="B23" s="285">
        <v>396</v>
      </c>
      <c r="C23" s="293">
        <v>8</v>
      </c>
      <c r="D23" s="293">
        <v>7</v>
      </c>
      <c r="E23" s="293">
        <v>10</v>
      </c>
      <c r="F23" s="285">
        <v>25</v>
      </c>
      <c r="G23" s="293">
        <v>7</v>
      </c>
      <c r="H23" s="293">
        <v>7</v>
      </c>
      <c r="I23" s="293">
        <v>19</v>
      </c>
      <c r="J23" s="293">
        <v>19</v>
      </c>
      <c r="K23" s="293">
        <v>12</v>
      </c>
      <c r="L23" s="294">
        <v>22</v>
      </c>
      <c r="M23" s="294">
        <v>9</v>
      </c>
      <c r="N23" s="295">
        <v>24</v>
      </c>
      <c r="O23" s="293">
        <v>35</v>
      </c>
      <c r="P23" s="293">
        <v>51</v>
      </c>
      <c r="Q23" s="285">
        <v>205</v>
      </c>
      <c r="R23" s="293">
        <v>49</v>
      </c>
      <c r="S23" s="293">
        <v>32</v>
      </c>
      <c r="T23" s="293">
        <v>37</v>
      </c>
      <c r="U23" s="293">
        <v>22</v>
      </c>
      <c r="V23" s="293">
        <v>16</v>
      </c>
      <c r="W23" s="293">
        <v>10</v>
      </c>
      <c r="X23" s="386">
        <v>0</v>
      </c>
      <c r="Y23" s="386">
        <v>0</v>
      </c>
      <c r="Z23" s="285">
        <v>166</v>
      </c>
      <c r="AA23" s="392" t="s">
        <v>607</v>
      </c>
      <c r="AC23" s="337"/>
    </row>
    <row r="24" spans="1:29" s="178" customFormat="1" ht="14.45" customHeight="1" x14ac:dyDescent="0.15">
      <c r="A24" s="83" t="s">
        <v>323</v>
      </c>
      <c r="B24" s="285">
        <v>460</v>
      </c>
      <c r="C24" s="293">
        <v>8</v>
      </c>
      <c r="D24" s="293">
        <v>6</v>
      </c>
      <c r="E24" s="293">
        <v>9</v>
      </c>
      <c r="F24" s="285">
        <v>23</v>
      </c>
      <c r="G24" s="293">
        <v>16</v>
      </c>
      <c r="H24" s="293">
        <v>17</v>
      </c>
      <c r="I24" s="293">
        <v>18</v>
      </c>
      <c r="J24" s="293">
        <v>14</v>
      </c>
      <c r="K24" s="293">
        <v>13</v>
      </c>
      <c r="L24" s="294">
        <v>15</v>
      </c>
      <c r="M24" s="294">
        <v>16</v>
      </c>
      <c r="N24" s="295">
        <v>21</v>
      </c>
      <c r="O24" s="293">
        <v>44</v>
      </c>
      <c r="P24" s="293">
        <v>45</v>
      </c>
      <c r="Q24" s="285">
        <v>219</v>
      </c>
      <c r="R24" s="293">
        <v>48</v>
      </c>
      <c r="S24" s="293">
        <v>40</v>
      </c>
      <c r="T24" s="293">
        <v>40</v>
      </c>
      <c r="U24" s="293">
        <v>35</v>
      </c>
      <c r="V24" s="293">
        <v>38</v>
      </c>
      <c r="W24" s="293">
        <v>16</v>
      </c>
      <c r="X24" s="386">
        <v>1</v>
      </c>
      <c r="Y24" s="386">
        <v>0</v>
      </c>
      <c r="Z24" s="285">
        <v>218</v>
      </c>
      <c r="AA24" s="395" t="s">
        <v>607</v>
      </c>
      <c r="AC24" s="337"/>
    </row>
    <row r="25" spans="1:29" s="178" customFormat="1" ht="14.45" customHeight="1" x14ac:dyDescent="0.15">
      <c r="A25" s="82" t="s">
        <v>330</v>
      </c>
      <c r="B25" s="282">
        <v>1992</v>
      </c>
      <c r="C25" s="289">
        <v>44</v>
      </c>
      <c r="D25" s="289">
        <v>75</v>
      </c>
      <c r="E25" s="289">
        <v>72</v>
      </c>
      <c r="F25" s="282">
        <v>191</v>
      </c>
      <c r="G25" s="289">
        <v>76</v>
      </c>
      <c r="H25" s="289">
        <v>61</v>
      </c>
      <c r="I25" s="289">
        <v>78</v>
      </c>
      <c r="J25" s="289">
        <v>92</v>
      </c>
      <c r="K25" s="289">
        <v>96</v>
      </c>
      <c r="L25" s="290">
        <v>110</v>
      </c>
      <c r="M25" s="290">
        <v>99</v>
      </c>
      <c r="N25" s="291">
        <v>121</v>
      </c>
      <c r="O25" s="289">
        <v>163</v>
      </c>
      <c r="P25" s="289">
        <v>220</v>
      </c>
      <c r="Q25" s="282">
        <v>1116</v>
      </c>
      <c r="R25" s="289">
        <v>223</v>
      </c>
      <c r="S25" s="289">
        <v>111</v>
      </c>
      <c r="T25" s="289">
        <v>119</v>
      </c>
      <c r="U25" s="289">
        <v>97</v>
      </c>
      <c r="V25" s="289">
        <v>89</v>
      </c>
      <c r="W25" s="289">
        <v>39</v>
      </c>
      <c r="X25" s="385">
        <v>6</v>
      </c>
      <c r="Y25" s="385">
        <v>1</v>
      </c>
      <c r="Z25" s="282">
        <v>685</v>
      </c>
      <c r="AA25" s="392" t="s">
        <v>607</v>
      </c>
      <c r="AC25" s="398"/>
    </row>
    <row r="26" spans="1:29" s="178" customFormat="1" ht="14.45" customHeight="1" x14ac:dyDescent="0.15">
      <c r="A26" s="83" t="s">
        <v>322</v>
      </c>
      <c r="B26" s="285">
        <v>990</v>
      </c>
      <c r="C26" s="293">
        <v>21</v>
      </c>
      <c r="D26" s="293">
        <v>38</v>
      </c>
      <c r="E26" s="293">
        <v>42</v>
      </c>
      <c r="F26" s="285">
        <v>101</v>
      </c>
      <c r="G26" s="293">
        <v>36</v>
      </c>
      <c r="H26" s="293">
        <v>35</v>
      </c>
      <c r="I26" s="293">
        <v>42</v>
      </c>
      <c r="J26" s="293">
        <v>48</v>
      </c>
      <c r="K26" s="293">
        <v>46</v>
      </c>
      <c r="L26" s="294">
        <v>63</v>
      </c>
      <c r="M26" s="294">
        <v>51</v>
      </c>
      <c r="N26" s="295">
        <v>63</v>
      </c>
      <c r="O26" s="293">
        <v>87</v>
      </c>
      <c r="P26" s="293">
        <v>116</v>
      </c>
      <c r="Q26" s="285">
        <v>587</v>
      </c>
      <c r="R26" s="293">
        <v>113</v>
      </c>
      <c r="S26" s="293">
        <v>50</v>
      </c>
      <c r="T26" s="293">
        <v>64</v>
      </c>
      <c r="U26" s="293">
        <v>29</v>
      </c>
      <c r="V26" s="293">
        <v>36</v>
      </c>
      <c r="W26" s="293">
        <v>9</v>
      </c>
      <c r="X26" s="386">
        <v>1</v>
      </c>
      <c r="Y26" s="386">
        <v>0</v>
      </c>
      <c r="Z26" s="285">
        <v>302</v>
      </c>
      <c r="AA26" s="392" t="s">
        <v>607</v>
      </c>
      <c r="AC26" s="337"/>
    </row>
    <row r="27" spans="1:29" s="178" customFormat="1" ht="14.45" customHeight="1" x14ac:dyDescent="0.15">
      <c r="A27" s="84" t="s">
        <v>323</v>
      </c>
      <c r="B27" s="297">
        <v>1002</v>
      </c>
      <c r="C27" s="298">
        <v>23</v>
      </c>
      <c r="D27" s="298">
        <v>37</v>
      </c>
      <c r="E27" s="298">
        <v>30</v>
      </c>
      <c r="F27" s="297">
        <v>90</v>
      </c>
      <c r="G27" s="298">
        <v>40</v>
      </c>
      <c r="H27" s="298">
        <v>26</v>
      </c>
      <c r="I27" s="298">
        <v>36</v>
      </c>
      <c r="J27" s="298">
        <v>44</v>
      </c>
      <c r="K27" s="298">
        <v>50</v>
      </c>
      <c r="L27" s="299">
        <v>47</v>
      </c>
      <c r="M27" s="299">
        <v>48</v>
      </c>
      <c r="N27" s="300">
        <v>58</v>
      </c>
      <c r="O27" s="298">
        <v>76</v>
      </c>
      <c r="P27" s="298">
        <v>104</v>
      </c>
      <c r="Q27" s="297">
        <v>529</v>
      </c>
      <c r="R27" s="298">
        <v>110</v>
      </c>
      <c r="S27" s="298">
        <v>61</v>
      </c>
      <c r="T27" s="298">
        <v>55</v>
      </c>
      <c r="U27" s="298">
        <v>68</v>
      </c>
      <c r="V27" s="298">
        <v>53</v>
      </c>
      <c r="W27" s="298">
        <v>30</v>
      </c>
      <c r="X27" s="387">
        <v>5</v>
      </c>
      <c r="Y27" s="387">
        <v>1</v>
      </c>
      <c r="Z27" s="297">
        <v>383</v>
      </c>
      <c r="AA27" s="392" t="s">
        <v>607</v>
      </c>
      <c r="AC27" s="337"/>
    </row>
    <row r="28" spans="1:29" s="178" customFormat="1" ht="14.45" customHeight="1" x14ac:dyDescent="0.15">
      <c r="A28" s="82" t="s">
        <v>331</v>
      </c>
      <c r="B28" s="285">
        <v>9660</v>
      </c>
      <c r="C28" s="302">
        <v>382</v>
      </c>
      <c r="D28" s="302">
        <v>416</v>
      </c>
      <c r="E28" s="302">
        <v>476</v>
      </c>
      <c r="F28" s="285">
        <v>1274</v>
      </c>
      <c r="G28" s="302">
        <v>494</v>
      </c>
      <c r="H28" s="302">
        <v>407</v>
      </c>
      <c r="I28" s="302">
        <v>517</v>
      </c>
      <c r="J28" s="302">
        <v>550</v>
      </c>
      <c r="K28" s="302">
        <v>692</v>
      </c>
      <c r="L28" s="303">
        <v>762</v>
      </c>
      <c r="M28" s="303">
        <v>688</v>
      </c>
      <c r="N28" s="304">
        <v>621</v>
      </c>
      <c r="O28" s="302">
        <v>605</v>
      </c>
      <c r="P28" s="302">
        <v>699</v>
      </c>
      <c r="Q28" s="285">
        <v>6035</v>
      </c>
      <c r="R28" s="302">
        <v>725</v>
      </c>
      <c r="S28" s="302">
        <v>467</v>
      </c>
      <c r="T28" s="302">
        <v>412</v>
      </c>
      <c r="U28" s="302">
        <v>277</v>
      </c>
      <c r="V28" s="302">
        <v>236</v>
      </c>
      <c r="W28" s="302">
        <v>147</v>
      </c>
      <c r="X28" s="388">
        <v>45</v>
      </c>
      <c r="Y28" s="388">
        <v>13</v>
      </c>
      <c r="Z28" s="285">
        <v>2322</v>
      </c>
      <c r="AA28" s="390">
        <v>29</v>
      </c>
      <c r="AC28" s="177"/>
    </row>
    <row r="29" spans="1:29" s="178" customFormat="1" ht="14.45" customHeight="1" x14ac:dyDescent="0.15">
      <c r="A29" s="83" t="s">
        <v>322</v>
      </c>
      <c r="B29" s="285">
        <v>4818</v>
      </c>
      <c r="C29" s="293">
        <v>205</v>
      </c>
      <c r="D29" s="293">
        <v>218</v>
      </c>
      <c r="E29" s="293">
        <v>217</v>
      </c>
      <c r="F29" s="285">
        <v>640</v>
      </c>
      <c r="G29" s="293">
        <v>270</v>
      </c>
      <c r="H29" s="293">
        <v>224</v>
      </c>
      <c r="I29" s="293">
        <v>257</v>
      </c>
      <c r="J29" s="293">
        <v>298</v>
      </c>
      <c r="K29" s="293">
        <v>361</v>
      </c>
      <c r="L29" s="294">
        <v>395</v>
      </c>
      <c r="M29" s="294">
        <v>360</v>
      </c>
      <c r="N29" s="295">
        <v>333</v>
      </c>
      <c r="O29" s="293">
        <v>299</v>
      </c>
      <c r="P29" s="293">
        <v>352</v>
      </c>
      <c r="Q29" s="285">
        <v>3149</v>
      </c>
      <c r="R29" s="293">
        <v>373</v>
      </c>
      <c r="S29" s="293">
        <v>226</v>
      </c>
      <c r="T29" s="293">
        <v>193</v>
      </c>
      <c r="U29" s="293">
        <v>98</v>
      </c>
      <c r="V29" s="293">
        <v>77</v>
      </c>
      <c r="W29" s="293">
        <v>33</v>
      </c>
      <c r="X29" s="386">
        <v>6</v>
      </c>
      <c r="Y29" s="386">
        <v>1</v>
      </c>
      <c r="Z29" s="285">
        <v>1007</v>
      </c>
      <c r="AA29" s="80">
        <v>22</v>
      </c>
      <c r="AC29" s="177"/>
    </row>
    <row r="30" spans="1:29" s="178" customFormat="1" ht="14.45" customHeight="1" x14ac:dyDescent="0.15">
      <c r="A30" s="83" t="s">
        <v>323</v>
      </c>
      <c r="B30" s="285">
        <v>4842</v>
      </c>
      <c r="C30" s="293">
        <v>177</v>
      </c>
      <c r="D30" s="293">
        <v>198</v>
      </c>
      <c r="E30" s="293">
        <v>259</v>
      </c>
      <c r="F30" s="285">
        <v>634</v>
      </c>
      <c r="G30" s="293">
        <v>224</v>
      </c>
      <c r="H30" s="293">
        <v>183</v>
      </c>
      <c r="I30" s="293">
        <v>260</v>
      </c>
      <c r="J30" s="293">
        <v>252</v>
      </c>
      <c r="K30" s="293">
        <v>331</v>
      </c>
      <c r="L30" s="294">
        <v>367</v>
      </c>
      <c r="M30" s="294">
        <v>328</v>
      </c>
      <c r="N30" s="295">
        <v>288</v>
      </c>
      <c r="O30" s="293">
        <v>306</v>
      </c>
      <c r="P30" s="293">
        <v>347</v>
      </c>
      <c r="Q30" s="285">
        <v>2886</v>
      </c>
      <c r="R30" s="293">
        <v>352</v>
      </c>
      <c r="S30" s="293">
        <v>241</v>
      </c>
      <c r="T30" s="293">
        <v>219</v>
      </c>
      <c r="U30" s="293">
        <v>179</v>
      </c>
      <c r="V30" s="293">
        <v>159</v>
      </c>
      <c r="W30" s="293">
        <v>114</v>
      </c>
      <c r="X30" s="386">
        <v>39</v>
      </c>
      <c r="Y30" s="386">
        <v>12</v>
      </c>
      <c r="Z30" s="285">
        <v>1315</v>
      </c>
      <c r="AA30" s="391">
        <v>7</v>
      </c>
      <c r="AC30" s="177"/>
    </row>
    <row r="31" spans="1:29" s="178" customFormat="1" ht="14.45" customHeight="1" x14ac:dyDescent="0.15">
      <c r="A31" s="82" t="s">
        <v>332</v>
      </c>
      <c r="B31" s="282">
        <v>16318</v>
      </c>
      <c r="C31" s="289">
        <v>789</v>
      </c>
      <c r="D31" s="289">
        <v>903</v>
      </c>
      <c r="E31" s="289">
        <v>846</v>
      </c>
      <c r="F31" s="282">
        <v>2538</v>
      </c>
      <c r="G31" s="289">
        <v>899</v>
      </c>
      <c r="H31" s="289">
        <v>714</v>
      </c>
      <c r="I31" s="289">
        <v>858</v>
      </c>
      <c r="J31" s="289">
        <v>1052</v>
      </c>
      <c r="K31" s="289">
        <v>1194</v>
      </c>
      <c r="L31" s="290">
        <v>1436</v>
      </c>
      <c r="M31" s="290">
        <v>1228</v>
      </c>
      <c r="N31" s="291">
        <v>1002</v>
      </c>
      <c r="O31" s="289">
        <v>971</v>
      </c>
      <c r="P31" s="289">
        <v>1066</v>
      </c>
      <c r="Q31" s="282">
        <v>10420</v>
      </c>
      <c r="R31" s="289">
        <v>1192</v>
      </c>
      <c r="S31" s="289">
        <v>805</v>
      </c>
      <c r="T31" s="289">
        <v>557</v>
      </c>
      <c r="U31" s="289">
        <v>379</v>
      </c>
      <c r="V31" s="289">
        <v>217</v>
      </c>
      <c r="W31" s="289">
        <v>100</v>
      </c>
      <c r="X31" s="385">
        <v>26</v>
      </c>
      <c r="Y31" s="385">
        <v>4</v>
      </c>
      <c r="Z31" s="282">
        <v>3280</v>
      </c>
      <c r="AA31" s="80">
        <v>80</v>
      </c>
      <c r="AC31" s="177"/>
    </row>
    <row r="32" spans="1:29" s="178" customFormat="1" ht="14.45" customHeight="1" x14ac:dyDescent="0.15">
      <c r="A32" s="83" t="s">
        <v>322</v>
      </c>
      <c r="B32" s="285">
        <v>8144</v>
      </c>
      <c r="C32" s="293">
        <v>411</v>
      </c>
      <c r="D32" s="293">
        <v>483</v>
      </c>
      <c r="E32" s="293">
        <v>421</v>
      </c>
      <c r="F32" s="285">
        <v>1315</v>
      </c>
      <c r="G32" s="293">
        <v>441</v>
      </c>
      <c r="H32" s="293">
        <v>360</v>
      </c>
      <c r="I32" s="293">
        <v>455</v>
      </c>
      <c r="J32" s="293">
        <v>529</v>
      </c>
      <c r="K32" s="293">
        <v>598</v>
      </c>
      <c r="L32" s="294">
        <v>750</v>
      </c>
      <c r="M32" s="294">
        <v>622</v>
      </c>
      <c r="N32" s="295">
        <v>503</v>
      </c>
      <c r="O32" s="293">
        <v>511</v>
      </c>
      <c r="P32" s="293">
        <v>496</v>
      </c>
      <c r="Q32" s="285">
        <v>5265</v>
      </c>
      <c r="R32" s="293">
        <v>587</v>
      </c>
      <c r="S32" s="293">
        <v>408</v>
      </c>
      <c r="T32" s="293">
        <v>277</v>
      </c>
      <c r="U32" s="293">
        <v>157</v>
      </c>
      <c r="V32" s="293">
        <v>49</v>
      </c>
      <c r="W32" s="293">
        <v>20</v>
      </c>
      <c r="X32" s="386">
        <v>6</v>
      </c>
      <c r="Y32" s="386">
        <v>1</v>
      </c>
      <c r="Z32" s="285">
        <v>1505</v>
      </c>
      <c r="AA32" s="80">
        <v>59</v>
      </c>
      <c r="AC32" s="177"/>
    </row>
    <row r="33" spans="1:29" s="178" customFormat="1" ht="14.45" customHeight="1" x14ac:dyDescent="0.15">
      <c r="A33" s="83" t="s">
        <v>323</v>
      </c>
      <c r="B33" s="285">
        <v>8174</v>
      </c>
      <c r="C33" s="293">
        <v>378</v>
      </c>
      <c r="D33" s="293">
        <v>420</v>
      </c>
      <c r="E33" s="293">
        <v>425</v>
      </c>
      <c r="F33" s="285">
        <v>1223</v>
      </c>
      <c r="G33" s="293">
        <v>458</v>
      </c>
      <c r="H33" s="293">
        <v>354</v>
      </c>
      <c r="I33" s="293">
        <v>403</v>
      </c>
      <c r="J33" s="293">
        <v>523</v>
      </c>
      <c r="K33" s="293">
        <v>596</v>
      </c>
      <c r="L33" s="294">
        <v>686</v>
      </c>
      <c r="M33" s="294">
        <v>606</v>
      </c>
      <c r="N33" s="295">
        <v>499</v>
      </c>
      <c r="O33" s="293">
        <v>460</v>
      </c>
      <c r="P33" s="293">
        <v>570</v>
      </c>
      <c r="Q33" s="285">
        <v>5155</v>
      </c>
      <c r="R33" s="293">
        <v>605</v>
      </c>
      <c r="S33" s="293">
        <v>397</v>
      </c>
      <c r="T33" s="293">
        <v>280</v>
      </c>
      <c r="U33" s="293">
        <v>222</v>
      </c>
      <c r="V33" s="293">
        <v>168</v>
      </c>
      <c r="W33" s="293">
        <v>80</v>
      </c>
      <c r="X33" s="386">
        <v>20</v>
      </c>
      <c r="Y33" s="386">
        <v>3</v>
      </c>
      <c r="Z33" s="285">
        <v>1775</v>
      </c>
      <c r="AA33" s="391">
        <v>21</v>
      </c>
      <c r="AC33" s="177"/>
    </row>
    <row r="34" spans="1:29" s="178" customFormat="1" ht="14.45" customHeight="1" x14ac:dyDescent="0.15">
      <c r="A34" s="82" t="s">
        <v>333</v>
      </c>
      <c r="B34" s="282">
        <v>3133</v>
      </c>
      <c r="C34" s="289">
        <v>66</v>
      </c>
      <c r="D34" s="289">
        <v>99</v>
      </c>
      <c r="E34" s="289">
        <v>131</v>
      </c>
      <c r="F34" s="282">
        <v>296</v>
      </c>
      <c r="G34" s="289">
        <v>125</v>
      </c>
      <c r="H34" s="289">
        <v>125</v>
      </c>
      <c r="I34" s="289">
        <v>137</v>
      </c>
      <c r="J34" s="289">
        <v>129</v>
      </c>
      <c r="K34" s="289">
        <v>171</v>
      </c>
      <c r="L34" s="290">
        <v>179</v>
      </c>
      <c r="M34" s="290">
        <v>187</v>
      </c>
      <c r="N34" s="291">
        <v>182</v>
      </c>
      <c r="O34" s="289">
        <v>253</v>
      </c>
      <c r="P34" s="289">
        <v>345</v>
      </c>
      <c r="Q34" s="282">
        <v>1833</v>
      </c>
      <c r="R34" s="289">
        <v>312</v>
      </c>
      <c r="S34" s="289">
        <v>182</v>
      </c>
      <c r="T34" s="289">
        <v>153</v>
      </c>
      <c r="U34" s="289">
        <v>136</v>
      </c>
      <c r="V34" s="289">
        <v>123</v>
      </c>
      <c r="W34" s="289">
        <v>64</v>
      </c>
      <c r="X34" s="385">
        <v>15</v>
      </c>
      <c r="Y34" s="385">
        <v>4</v>
      </c>
      <c r="Z34" s="282">
        <v>989</v>
      </c>
      <c r="AA34" s="80">
        <v>15</v>
      </c>
      <c r="AC34" s="177"/>
    </row>
    <row r="35" spans="1:29" s="178" customFormat="1" ht="14.45" customHeight="1" x14ac:dyDescent="0.15">
      <c r="A35" s="83" t="s">
        <v>322</v>
      </c>
      <c r="B35" s="285">
        <v>1542</v>
      </c>
      <c r="C35" s="293">
        <v>35</v>
      </c>
      <c r="D35" s="293">
        <v>46</v>
      </c>
      <c r="E35" s="293">
        <v>66</v>
      </c>
      <c r="F35" s="285">
        <v>147</v>
      </c>
      <c r="G35" s="293">
        <v>66</v>
      </c>
      <c r="H35" s="293">
        <v>64</v>
      </c>
      <c r="I35" s="293">
        <v>88</v>
      </c>
      <c r="J35" s="293">
        <v>62</v>
      </c>
      <c r="K35" s="293">
        <v>86</v>
      </c>
      <c r="L35" s="294">
        <v>92</v>
      </c>
      <c r="M35" s="294">
        <v>84</v>
      </c>
      <c r="N35" s="295">
        <v>97</v>
      </c>
      <c r="O35" s="293">
        <v>124</v>
      </c>
      <c r="P35" s="293">
        <v>171</v>
      </c>
      <c r="Q35" s="285">
        <v>934</v>
      </c>
      <c r="R35" s="293">
        <v>178</v>
      </c>
      <c r="S35" s="293">
        <v>91</v>
      </c>
      <c r="T35" s="293">
        <v>73</v>
      </c>
      <c r="U35" s="293">
        <v>59</v>
      </c>
      <c r="V35" s="293">
        <v>38</v>
      </c>
      <c r="W35" s="293">
        <v>12</v>
      </c>
      <c r="X35" s="386">
        <v>3</v>
      </c>
      <c r="Y35" s="386">
        <v>0</v>
      </c>
      <c r="Z35" s="285">
        <v>454</v>
      </c>
      <c r="AA35" s="80">
        <v>7</v>
      </c>
      <c r="AC35" s="177"/>
    </row>
    <row r="36" spans="1:29" s="178" customFormat="1" ht="14.45" customHeight="1" x14ac:dyDescent="0.15">
      <c r="A36" s="84" t="s">
        <v>323</v>
      </c>
      <c r="B36" s="297">
        <v>1591</v>
      </c>
      <c r="C36" s="298">
        <v>31</v>
      </c>
      <c r="D36" s="298">
        <v>53</v>
      </c>
      <c r="E36" s="298">
        <v>65</v>
      </c>
      <c r="F36" s="297">
        <v>149</v>
      </c>
      <c r="G36" s="298">
        <v>59</v>
      </c>
      <c r="H36" s="298">
        <v>61</v>
      </c>
      <c r="I36" s="298">
        <v>49</v>
      </c>
      <c r="J36" s="298">
        <v>67</v>
      </c>
      <c r="K36" s="298">
        <v>85</v>
      </c>
      <c r="L36" s="299">
        <v>87</v>
      </c>
      <c r="M36" s="299">
        <v>103</v>
      </c>
      <c r="N36" s="300">
        <v>85</v>
      </c>
      <c r="O36" s="298">
        <v>129</v>
      </c>
      <c r="P36" s="298">
        <v>174</v>
      </c>
      <c r="Q36" s="297">
        <v>899</v>
      </c>
      <c r="R36" s="298">
        <v>134</v>
      </c>
      <c r="S36" s="298">
        <v>91</v>
      </c>
      <c r="T36" s="298">
        <v>80</v>
      </c>
      <c r="U36" s="298">
        <v>77</v>
      </c>
      <c r="V36" s="298">
        <v>85</v>
      </c>
      <c r="W36" s="298">
        <v>52</v>
      </c>
      <c r="X36" s="387">
        <v>12</v>
      </c>
      <c r="Y36" s="387">
        <v>4</v>
      </c>
      <c r="Z36" s="297">
        <v>535</v>
      </c>
      <c r="AA36" s="80">
        <v>8</v>
      </c>
      <c r="AC36" s="177"/>
    </row>
    <row r="37" spans="1:29" s="178" customFormat="1" ht="14.45" customHeight="1" x14ac:dyDescent="0.15">
      <c r="A37" s="82" t="s">
        <v>334</v>
      </c>
      <c r="B37" s="282">
        <v>4213</v>
      </c>
      <c r="C37" s="289">
        <v>93</v>
      </c>
      <c r="D37" s="289">
        <v>155</v>
      </c>
      <c r="E37" s="289">
        <v>179</v>
      </c>
      <c r="F37" s="282">
        <v>427</v>
      </c>
      <c r="G37" s="289">
        <v>193</v>
      </c>
      <c r="H37" s="289">
        <v>165</v>
      </c>
      <c r="I37" s="289">
        <v>166</v>
      </c>
      <c r="J37" s="289">
        <v>160</v>
      </c>
      <c r="K37" s="289">
        <v>224</v>
      </c>
      <c r="L37" s="290">
        <v>292</v>
      </c>
      <c r="M37" s="290">
        <v>262</v>
      </c>
      <c r="N37" s="291">
        <v>257</v>
      </c>
      <c r="O37" s="289">
        <v>311</v>
      </c>
      <c r="P37" s="289">
        <v>396</v>
      </c>
      <c r="Q37" s="282">
        <v>2426</v>
      </c>
      <c r="R37" s="289">
        <v>412</v>
      </c>
      <c r="S37" s="289">
        <v>263</v>
      </c>
      <c r="T37" s="289">
        <v>246</v>
      </c>
      <c r="U37" s="289">
        <v>206</v>
      </c>
      <c r="V37" s="289">
        <v>142</v>
      </c>
      <c r="W37" s="289">
        <v>66</v>
      </c>
      <c r="X37" s="385">
        <v>23</v>
      </c>
      <c r="Y37" s="385">
        <v>0</v>
      </c>
      <c r="Z37" s="282">
        <v>1358</v>
      </c>
      <c r="AA37" s="390">
        <v>2</v>
      </c>
      <c r="AC37" s="177"/>
    </row>
    <row r="38" spans="1:29" s="178" customFormat="1" ht="14.45" customHeight="1" x14ac:dyDescent="0.15">
      <c r="A38" s="83" t="s">
        <v>322</v>
      </c>
      <c r="B38" s="285">
        <v>2108</v>
      </c>
      <c r="C38" s="293">
        <v>49</v>
      </c>
      <c r="D38" s="293">
        <v>86</v>
      </c>
      <c r="E38" s="293">
        <v>93</v>
      </c>
      <c r="F38" s="285">
        <v>228</v>
      </c>
      <c r="G38" s="293">
        <v>109</v>
      </c>
      <c r="H38" s="293">
        <v>87</v>
      </c>
      <c r="I38" s="293">
        <v>99</v>
      </c>
      <c r="J38" s="293">
        <v>88</v>
      </c>
      <c r="K38" s="293">
        <v>116</v>
      </c>
      <c r="L38" s="294">
        <v>147</v>
      </c>
      <c r="M38" s="294">
        <v>128</v>
      </c>
      <c r="N38" s="295">
        <v>150</v>
      </c>
      <c r="O38" s="293">
        <v>151</v>
      </c>
      <c r="P38" s="293">
        <v>196</v>
      </c>
      <c r="Q38" s="285">
        <v>1271</v>
      </c>
      <c r="R38" s="293">
        <v>226</v>
      </c>
      <c r="S38" s="293">
        <v>115</v>
      </c>
      <c r="T38" s="293">
        <v>115</v>
      </c>
      <c r="U38" s="293">
        <v>88</v>
      </c>
      <c r="V38" s="293">
        <v>40</v>
      </c>
      <c r="W38" s="293">
        <v>16</v>
      </c>
      <c r="X38" s="386">
        <v>8</v>
      </c>
      <c r="Y38" s="386">
        <v>0</v>
      </c>
      <c r="Z38" s="285">
        <v>608</v>
      </c>
      <c r="AA38" s="80">
        <v>1</v>
      </c>
      <c r="AC38" s="177"/>
    </row>
    <row r="39" spans="1:29" s="178" customFormat="1" ht="14.45" customHeight="1" x14ac:dyDescent="0.15">
      <c r="A39" s="84" t="s">
        <v>323</v>
      </c>
      <c r="B39" s="297">
        <v>2105</v>
      </c>
      <c r="C39" s="298">
        <v>44</v>
      </c>
      <c r="D39" s="298">
        <v>69</v>
      </c>
      <c r="E39" s="298">
        <v>86</v>
      </c>
      <c r="F39" s="297">
        <v>199</v>
      </c>
      <c r="G39" s="298">
        <v>84</v>
      </c>
      <c r="H39" s="298">
        <v>78</v>
      </c>
      <c r="I39" s="298">
        <v>67</v>
      </c>
      <c r="J39" s="298">
        <v>72</v>
      </c>
      <c r="K39" s="298">
        <v>108</v>
      </c>
      <c r="L39" s="299">
        <v>145</v>
      </c>
      <c r="M39" s="299">
        <v>134</v>
      </c>
      <c r="N39" s="300">
        <v>107</v>
      </c>
      <c r="O39" s="298">
        <v>160</v>
      </c>
      <c r="P39" s="298">
        <v>200</v>
      </c>
      <c r="Q39" s="297">
        <v>1155</v>
      </c>
      <c r="R39" s="298">
        <v>186</v>
      </c>
      <c r="S39" s="298">
        <v>148</v>
      </c>
      <c r="T39" s="298">
        <v>131</v>
      </c>
      <c r="U39" s="298">
        <v>118</v>
      </c>
      <c r="V39" s="298">
        <v>102</v>
      </c>
      <c r="W39" s="298">
        <v>50</v>
      </c>
      <c r="X39" s="387">
        <v>15</v>
      </c>
      <c r="Y39" s="387">
        <v>0</v>
      </c>
      <c r="Z39" s="297">
        <v>750</v>
      </c>
      <c r="AA39" s="80">
        <v>1</v>
      </c>
      <c r="AC39" s="177"/>
    </row>
    <row r="40" spans="1:29" s="178" customFormat="1" ht="14.45" customHeight="1" x14ac:dyDescent="0.15">
      <c r="A40" s="82" t="s">
        <v>335</v>
      </c>
      <c r="B40" s="282">
        <v>3132</v>
      </c>
      <c r="C40" s="289">
        <v>65</v>
      </c>
      <c r="D40" s="289">
        <v>113</v>
      </c>
      <c r="E40" s="289">
        <v>148</v>
      </c>
      <c r="F40" s="282">
        <v>326</v>
      </c>
      <c r="G40" s="289">
        <v>141</v>
      </c>
      <c r="H40" s="289">
        <v>136</v>
      </c>
      <c r="I40" s="289">
        <v>152</v>
      </c>
      <c r="J40" s="289">
        <v>148</v>
      </c>
      <c r="K40" s="289">
        <v>152</v>
      </c>
      <c r="L40" s="290">
        <v>201</v>
      </c>
      <c r="M40" s="290">
        <v>162</v>
      </c>
      <c r="N40" s="291">
        <v>185</v>
      </c>
      <c r="O40" s="289">
        <v>255</v>
      </c>
      <c r="P40" s="289">
        <v>296</v>
      </c>
      <c r="Q40" s="282">
        <v>1828</v>
      </c>
      <c r="R40" s="289">
        <v>272</v>
      </c>
      <c r="S40" s="289">
        <v>207</v>
      </c>
      <c r="T40" s="289">
        <v>169</v>
      </c>
      <c r="U40" s="289">
        <v>144</v>
      </c>
      <c r="V40" s="289">
        <v>131</v>
      </c>
      <c r="W40" s="289">
        <v>46</v>
      </c>
      <c r="X40" s="385">
        <v>7</v>
      </c>
      <c r="Y40" s="385">
        <v>2</v>
      </c>
      <c r="Z40" s="282">
        <v>978</v>
      </c>
      <c r="AA40" s="393" t="s">
        <v>607</v>
      </c>
      <c r="AC40" s="398"/>
    </row>
    <row r="41" spans="1:29" s="178" customFormat="1" ht="14.45" customHeight="1" x14ac:dyDescent="0.15">
      <c r="A41" s="83" t="s">
        <v>322</v>
      </c>
      <c r="B41" s="285">
        <v>1565</v>
      </c>
      <c r="C41" s="293">
        <v>30</v>
      </c>
      <c r="D41" s="293">
        <v>64</v>
      </c>
      <c r="E41" s="293">
        <v>82</v>
      </c>
      <c r="F41" s="285">
        <v>176</v>
      </c>
      <c r="G41" s="293">
        <v>69</v>
      </c>
      <c r="H41" s="293">
        <v>77</v>
      </c>
      <c r="I41" s="293">
        <v>77</v>
      </c>
      <c r="J41" s="293">
        <v>83</v>
      </c>
      <c r="K41" s="293">
        <v>80</v>
      </c>
      <c r="L41" s="294">
        <v>113</v>
      </c>
      <c r="M41" s="294">
        <v>78</v>
      </c>
      <c r="N41" s="295">
        <v>90</v>
      </c>
      <c r="O41" s="293">
        <v>132</v>
      </c>
      <c r="P41" s="293">
        <v>150</v>
      </c>
      <c r="Q41" s="285">
        <v>949</v>
      </c>
      <c r="R41" s="293">
        <v>140</v>
      </c>
      <c r="S41" s="293">
        <v>102</v>
      </c>
      <c r="T41" s="293">
        <v>79</v>
      </c>
      <c r="U41" s="293">
        <v>55</v>
      </c>
      <c r="V41" s="293">
        <v>45</v>
      </c>
      <c r="W41" s="293">
        <v>16</v>
      </c>
      <c r="X41" s="386">
        <v>2</v>
      </c>
      <c r="Y41" s="386">
        <v>1</v>
      </c>
      <c r="Z41" s="285">
        <v>440</v>
      </c>
      <c r="AA41" s="392" t="s">
        <v>607</v>
      </c>
      <c r="AC41" s="337"/>
    </row>
    <row r="42" spans="1:29" s="178" customFormat="1" ht="14.45" customHeight="1" x14ac:dyDescent="0.15">
      <c r="A42" s="84" t="s">
        <v>323</v>
      </c>
      <c r="B42" s="297">
        <v>1567</v>
      </c>
      <c r="C42" s="298">
        <v>35</v>
      </c>
      <c r="D42" s="298">
        <v>49</v>
      </c>
      <c r="E42" s="298">
        <v>66</v>
      </c>
      <c r="F42" s="297">
        <v>150</v>
      </c>
      <c r="G42" s="298">
        <v>72</v>
      </c>
      <c r="H42" s="298">
        <v>59</v>
      </c>
      <c r="I42" s="298">
        <v>75</v>
      </c>
      <c r="J42" s="298">
        <v>65</v>
      </c>
      <c r="K42" s="298">
        <v>72</v>
      </c>
      <c r="L42" s="299">
        <v>88</v>
      </c>
      <c r="M42" s="299">
        <v>84</v>
      </c>
      <c r="N42" s="300">
        <v>95</v>
      </c>
      <c r="O42" s="298">
        <v>123</v>
      </c>
      <c r="P42" s="298">
        <v>146</v>
      </c>
      <c r="Q42" s="297">
        <v>879</v>
      </c>
      <c r="R42" s="298">
        <v>132</v>
      </c>
      <c r="S42" s="298">
        <v>105</v>
      </c>
      <c r="T42" s="298">
        <v>90</v>
      </c>
      <c r="U42" s="298">
        <v>89</v>
      </c>
      <c r="V42" s="298">
        <v>86</v>
      </c>
      <c r="W42" s="298">
        <v>30</v>
      </c>
      <c r="X42" s="387">
        <v>5</v>
      </c>
      <c r="Y42" s="387">
        <v>1</v>
      </c>
      <c r="Z42" s="297">
        <v>538</v>
      </c>
      <c r="AA42" s="392" t="s">
        <v>607</v>
      </c>
      <c r="AC42" s="337"/>
    </row>
    <row r="43" spans="1:29" s="178" customFormat="1" ht="14.45" customHeight="1" x14ac:dyDescent="0.15">
      <c r="A43" s="82" t="s">
        <v>336</v>
      </c>
      <c r="B43" s="282">
        <v>1490</v>
      </c>
      <c r="C43" s="289">
        <v>29</v>
      </c>
      <c r="D43" s="289">
        <v>39</v>
      </c>
      <c r="E43" s="289">
        <v>40</v>
      </c>
      <c r="F43" s="282">
        <v>108</v>
      </c>
      <c r="G43" s="289">
        <v>48</v>
      </c>
      <c r="H43" s="289">
        <v>63</v>
      </c>
      <c r="I43" s="289">
        <v>53</v>
      </c>
      <c r="J43" s="289">
        <v>64</v>
      </c>
      <c r="K43" s="289">
        <v>51</v>
      </c>
      <c r="L43" s="290">
        <v>58</v>
      </c>
      <c r="M43" s="290">
        <v>76</v>
      </c>
      <c r="N43" s="291">
        <v>85</v>
      </c>
      <c r="O43" s="289">
        <v>138</v>
      </c>
      <c r="P43" s="289">
        <v>168</v>
      </c>
      <c r="Q43" s="282">
        <v>804</v>
      </c>
      <c r="R43" s="289">
        <v>133</v>
      </c>
      <c r="S43" s="289">
        <v>105</v>
      </c>
      <c r="T43" s="289">
        <v>90</v>
      </c>
      <c r="U43" s="289">
        <v>113</v>
      </c>
      <c r="V43" s="289">
        <v>91</v>
      </c>
      <c r="W43" s="289">
        <v>42</v>
      </c>
      <c r="X43" s="385">
        <v>2</v>
      </c>
      <c r="Y43" s="385">
        <v>2</v>
      </c>
      <c r="Z43" s="282">
        <v>578</v>
      </c>
      <c r="AA43" s="393" t="s">
        <v>607</v>
      </c>
      <c r="AC43" s="398"/>
    </row>
    <row r="44" spans="1:29" s="178" customFormat="1" ht="14.45" customHeight="1" x14ac:dyDescent="0.15">
      <c r="A44" s="83" t="s">
        <v>322</v>
      </c>
      <c r="B44" s="285">
        <v>734</v>
      </c>
      <c r="C44" s="293">
        <v>16</v>
      </c>
      <c r="D44" s="293">
        <v>23</v>
      </c>
      <c r="E44" s="293">
        <v>16</v>
      </c>
      <c r="F44" s="285">
        <v>55</v>
      </c>
      <c r="G44" s="293">
        <v>27</v>
      </c>
      <c r="H44" s="293">
        <v>36</v>
      </c>
      <c r="I44" s="293">
        <v>31</v>
      </c>
      <c r="J44" s="293">
        <v>28</v>
      </c>
      <c r="K44" s="293">
        <v>28</v>
      </c>
      <c r="L44" s="294">
        <v>36</v>
      </c>
      <c r="M44" s="294">
        <v>42</v>
      </c>
      <c r="N44" s="295">
        <v>37</v>
      </c>
      <c r="O44" s="293">
        <v>68</v>
      </c>
      <c r="P44" s="293">
        <v>97</v>
      </c>
      <c r="Q44" s="285">
        <v>430</v>
      </c>
      <c r="R44" s="293">
        <v>68</v>
      </c>
      <c r="S44" s="293">
        <v>48</v>
      </c>
      <c r="T44" s="293">
        <v>41</v>
      </c>
      <c r="U44" s="293">
        <v>51</v>
      </c>
      <c r="V44" s="293">
        <v>31</v>
      </c>
      <c r="W44" s="293">
        <v>10</v>
      </c>
      <c r="X44" s="386">
        <v>0</v>
      </c>
      <c r="Y44" s="386">
        <v>0</v>
      </c>
      <c r="Z44" s="285">
        <v>249</v>
      </c>
      <c r="AA44" s="392" t="s">
        <v>607</v>
      </c>
      <c r="AC44" s="337"/>
    </row>
    <row r="45" spans="1:29" s="178" customFormat="1" ht="14.45" customHeight="1" x14ac:dyDescent="0.15">
      <c r="A45" s="84" t="s">
        <v>323</v>
      </c>
      <c r="B45" s="297">
        <v>756</v>
      </c>
      <c r="C45" s="298">
        <v>13</v>
      </c>
      <c r="D45" s="298">
        <v>16</v>
      </c>
      <c r="E45" s="298">
        <v>24</v>
      </c>
      <c r="F45" s="297">
        <v>53</v>
      </c>
      <c r="G45" s="298">
        <v>21</v>
      </c>
      <c r="H45" s="298">
        <v>27</v>
      </c>
      <c r="I45" s="298">
        <v>22</v>
      </c>
      <c r="J45" s="298">
        <v>36</v>
      </c>
      <c r="K45" s="298">
        <v>23</v>
      </c>
      <c r="L45" s="299">
        <v>22</v>
      </c>
      <c r="M45" s="299">
        <v>34</v>
      </c>
      <c r="N45" s="300">
        <v>48</v>
      </c>
      <c r="O45" s="298">
        <v>70</v>
      </c>
      <c r="P45" s="298">
        <v>71</v>
      </c>
      <c r="Q45" s="297">
        <v>374</v>
      </c>
      <c r="R45" s="298">
        <v>65</v>
      </c>
      <c r="S45" s="298">
        <v>57</v>
      </c>
      <c r="T45" s="298">
        <v>49</v>
      </c>
      <c r="U45" s="298">
        <v>62</v>
      </c>
      <c r="V45" s="298">
        <v>60</v>
      </c>
      <c r="W45" s="298">
        <v>32</v>
      </c>
      <c r="X45" s="387">
        <v>2</v>
      </c>
      <c r="Y45" s="387">
        <v>2</v>
      </c>
      <c r="Z45" s="297">
        <v>329</v>
      </c>
      <c r="AA45" s="392" t="s">
        <v>607</v>
      </c>
      <c r="AC45" s="337"/>
    </row>
    <row r="46" spans="1:29" s="178" customFormat="1" ht="14.45" customHeight="1" x14ac:dyDescent="0.15">
      <c r="A46" s="82" t="s">
        <v>337</v>
      </c>
      <c r="B46" s="282">
        <v>1249</v>
      </c>
      <c r="C46" s="289">
        <v>16</v>
      </c>
      <c r="D46" s="289">
        <v>22</v>
      </c>
      <c r="E46" s="289">
        <v>32</v>
      </c>
      <c r="F46" s="282">
        <v>70</v>
      </c>
      <c r="G46" s="289">
        <v>59</v>
      </c>
      <c r="H46" s="289">
        <v>50</v>
      </c>
      <c r="I46" s="289">
        <v>37</v>
      </c>
      <c r="J46" s="289">
        <v>47</v>
      </c>
      <c r="K46" s="289">
        <v>48</v>
      </c>
      <c r="L46" s="290">
        <v>77</v>
      </c>
      <c r="M46" s="290">
        <v>62</v>
      </c>
      <c r="N46" s="291">
        <v>73</v>
      </c>
      <c r="O46" s="289">
        <v>109</v>
      </c>
      <c r="P46" s="289">
        <v>121</v>
      </c>
      <c r="Q46" s="282">
        <v>683</v>
      </c>
      <c r="R46" s="289">
        <v>128</v>
      </c>
      <c r="S46" s="289">
        <v>77</v>
      </c>
      <c r="T46" s="289">
        <v>94</v>
      </c>
      <c r="U46" s="289">
        <v>93</v>
      </c>
      <c r="V46" s="289">
        <v>72</v>
      </c>
      <c r="W46" s="289">
        <v>22</v>
      </c>
      <c r="X46" s="385">
        <v>5</v>
      </c>
      <c r="Y46" s="385">
        <v>5</v>
      </c>
      <c r="Z46" s="282">
        <v>496</v>
      </c>
      <c r="AA46" s="393" t="s">
        <v>607</v>
      </c>
      <c r="AC46" s="398"/>
    </row>
    <row r="47" spans="1:29" s="178" customFormat="1" ht="14.45" customHeight="1" x14ac:dyDescent="0.15">
      <c r="A47" s="83" t="s">
        <v>322</v>
      </c>
      <c r="B47" s="285">
        <v>624</v>
      </c>
      <c r="C47" s="293">
        <v>7</v>
      </c>
      <c r="D47" s="293">
        <v>7</v>
      </c>
      <c r="E47" s="293">
        <v>15</v>
      </c>
      <c r="F47" s="285">
        <v>29</v>
      </c>
      <c r="G47" s="293">
        <v>36</v>
      </c>
      <c r="H47" s="293">
        <v>26</v>
      </c>
      <c r="I47" s="293">
        <v>20</v>
      </c>
      <c r="J47" s="293">
        <v>23</v>
      </c>
      <c r="K47" s="293">
        <v>34</v>
      </c>
      <c r="L47" s="294">
        <v>47</v>
      </c>
      <c r="M47" s="294">
        <v>28</v>
      </c>
      <c r="N47" s="295">
        <v>37</v>
      </c>
      <c r="O47" s="293">
        <v>64</v>
      </c>
      <c r="P47" s="293">
        <v>62</v>
      </c>
      <c r="Q47" s="285">
        <v>377</v>
      </c>
      <c r="R47" s="293">
        <v>71</v>
      </c>
      <c r="S47" s="293">
        <v>31</v>
      </c>
      <c r="T47" s="293">
        <v>50</v>
      </c>
      <c r="U47" s="293">
        <v>42</v>
      </c>
      <c r="V47" s="293">
        <v>19</v>
      </c>
      <c r="W47" s="293">
        <v>4</v>
      </c>
      <c r="X47" s="386">
        <v>0</v>
      </c>
      <c r="Y47" s="386">
        <v>1</v>
      </c>
      <c r="Z47" s="285">
        <v>218</v>
      </c>
      <c r="AA47" s="392" t="s">
        <v>607</v>
      </c>
      <c r="AC47" s="337"/>
    </row>
    <row r="48" spans="1:29" s="178" customFormat="1" ht="14.45" customHeight="1" x14ac:dyDescent="0.15">
      <c r="A48" s="84" t="s">
        <v>323</v>
      </c>
      <c r="B48" s="297">
        <v>625</v>
      </c>
      <c r="C48" s="298">
        <v>9</v>
      </c>
      <c r="D48" s="298">
        <v>15</v>
      </c>
      <c r="E48" s="298">
        <v>17</v>
      </c>
      <c r="F48" s="297">
        <v>41</v>
      </c>
      <c r="G48" s="298">
        <v>23</v>
      </c>
      <c r="H48" s="298">
        <v>24</v>
      </c>
      <c r="I48" s="298">
        <v>17</v>
      </c>
      <c r="J48" s="298">
        <v>24</v>
      </c>
      <c r="K48" s="298">
        <v>14</v>
      </c>
      <c r="L48" s="299">
        <v>30</v>
      </c>
      <c r="M48" s="299">
        <v>34</v>
      </c>
      <c r="N48" s="300">
        <v>36</v>
      </c>
      <c r="O48" s="298">
        <v>45</v>
      </c>
      <c r="P48" s="298">
        <v>59</v>
      </c>
      <c r="Q48" s="297">
        <v>306</v>
      </c>
      <c r="R48" s="298">
        <v>57</v>
      </c>
      <c r="S48" s="298">
        <v>46</v>
      </c>
      <c r="T48" s="298">
        <v>44</v>
      </c>
      <c r="U48" s="298">
        <v>51</v>
      </c>
      <c r="V48" s="298">
        <v>53</v>
      </c>
      <c r="W48" s="298">
        <v>18</v>
      </c>
      <c r="X48" s="387">
        <v>5</v>
      </c>
      <c r="Y48" s="387">
        <v>4</v>
      </c>
      <c r="Z48" s="297">
        <v>278</v>
      </c>
      <c r="AA48" s="392" t="s">
        <v>607</v>
      </c>
      <c r="AC48" s="337"/>
    </row>
    <row r="49" spans="1:29" s="178" customFormat="1" ht="14.45" customHeight="1" x14ac:dyDescent="0.15">
      <c r="A49" s="82" t="s">
        <v>338</v>
      </c>
      <c r="B49" s="282">
        <v>2670</v>
      </c>
      <c r="C49" s="289">
        <v>50</v>
      </c>
      <c r="D49" s="289">
        <v>83</v>
      </c>
      <c r="E49" s="289">
        <v>134</v>
      </c>
      <c r="F49" s="282">
        <v>267</v>
      </c>
      <c r="G49" s="289">
        <v>106</v>
      </c>
      <c r="H49" s="289">
        <v>124</v>
      </c>
      <c r="I49" s="289">
        <v>142</v>
      </c>
      <c r="J49" s="289">
        <v>133</v>
      </c>
      <c r="K49" s="289">
        <v>150</v>
      </c>
      <c r="L49" s="290">
        <v>132</v>
      </c>
      <c r="M49" s="290">
        <v>144</v>
      </c>
      <c r="N49" s="291">
        <v>186</v>
      </c>
      <c r="O49" s="289">
        <v>263</v>
      </c>
      <c r="P49" s="289">
        <v>254</v>
      </c>
      <c r="Q49" s="282">
        <v>1634</v>
      </c>
      <c r="R49" s="289">
        <v>208</v>
      </c>
      <c r="S49" s="289">
        <v>136</v>
      </c>
      <c r="T49" s="289">
        <v>104</v>
      </c>
      <c r="U49" s="289">
        <v>134</v>
      </c>
      <c r="V49" s="289">
        <v>116</v>
      </c>
      <c r="W49" s="289">
        <v>48</v>
      </c>
      <c r="X49" s="385">
        <v>19</v>
      </c>
      <c r="Y49" s="385">
        <v>2</v>
      </c>
      <c r="Z49" s="282">
        <v>767</v>
      </c>
      <c r="AA49" s="394">
        <v>2</v>
      </c>
      <c r="AC49" s="177"/>
    </row>
    <row r="50" spans="1:29" s="178" customFormat="1" ht="14.45" customHeight="1" x14ac:dyDescent="0.15">
      <c r="A50" s="83" t="s">
        <v>322</v>
      </c>
      <c r="B50" s="285">
        <v>1341</v>
      </c>
      <c r="C50" s="293">
        <v>26</v>
      </c>
      <c r="D50" s="293">
        <v>48</v>
      </c>
      <c r="E50" s="293">
        <v>63</v>
      </c>
      <c r="F50" s="285">
        <v>137</v>
      </c>
      <c r="G50" s="293">
        <v>54</v>
      </c>
      <c r="H50" s="293">
        <v>75</v>
      </c>
      <c r="I50" s="293">
        <v>74</v>
      </c>
      <c r="J50" s="293">
        <v>81</v>
      </c>
      <c r="K50" s="293">
        <v>77</v>
      </c>
      <c r="L50" s="294">
        <v>67</v>
      </c>
      <c r="M50" s="294">
        <v>63</v>
      </c>
      <c r="N50" s="295">
        <v>100</v>
      </c>
      <c r="O50" s="293">
        <v>130</v>
      </c>
      <c r="P50" s="293">
        <v>147</v>
      </c>
      <c r="Q50" s="285">
        <v>868</v>
      </c>
      <c r="R50" s="293">
        <v>109</v>
      </c>
      <c r="S50" s="293">
        <v>72</v>
      </c>
      <c r="T50" s="293">
        <v>43</v>
      </c>
      <c r="U50" s="293">
        <v>54</v>
      </c>
      <c r="V50" s="293">
        <v>38</v>
      </c>
      <c r="W50" s="293">
        <v>13</v>
      </c>
      <c r="X50" s="386">
        <v>4</v>
      </c>
      <c r="Y50" s="386">
        <v>1</v>
      </c>
      <c r="Z50" s="285">
        <v>334</v>
      </c>
      <c r="AA50" s="80">
        <v>2</v>
      </c>
      <c r="AC50" s="177"/>
    </row>
    <row r="51" spans="1:29" s="178" customFormat="1" ht="14.45" customHeight="1" x14ac:dyDescent="0.15">
      <c r="A51" s="84" t="s">
        <v>323</v>
      </c>
      <c r="B51" s="297">
        <v>1329</v>
      </c>
      <c r="C51" s="298">
        <v>24</v>
      </c>
      <c r="D51" s="298">
        <v>35</v>
      </c>
      <c r="E51" s="298">
        <v>71</v>
      </c>
      <c r="F51" s="297">
        <v>130</v>
      </c>
      <c r="G51" s="298">
        <v>52</v>
      </c>
      <c r="H51" s="298">
        <v>49</v>
      </c>
      <c r="I51" s="298">
        <v>68</v>
      </c>
      <c r="J51" s="298">
        <v>52</v>
      </c>
      <c r="K51" s="298">
        <v>73</v>
      </c>
      <c r="L51" s="299">
        <v>65</v>
      </c>
      <c r="M51" s="299">
        <v>81</v>
      </c>
      <c r="N51" s="300">
        <v>86</v>
      </c>
      <c r="O51" s="298">
        <v>133</v>
      </c>
      <c r="P51" s="298">
        <v>107</v>
      </c>
      <c r="Q51" s="297">
        <v>766</v>
      </c>
      <c r="R51" s="298">
        <v>99</v>
      </c>
      <c r="S51" s="298">
        <v>64</v>
      </c>
      <c r="T51" s="298">
        <v>61</v>
      </c>
      <c r="U51" s="298">
        <v>80</v>
      </c>
      <c r="V51" s="298">
        <v>78</v>
      </c>
      <c r="W51" s="298">
        <v>35</v>
      </c>
      <c r="X51" s="387">
        <v>15</v>
      </c>
      <c r="Y51" s="387">
        <v>1</v>
      </c>
      <c r="Z51" s="297">
        <v>433</v>
      </c>
      <c r="AA51" s="395" t="s">
        <v>607</v>
      </c>
      <c r="AC51" s="337"/>
    </row>
    <row r="52" spans="1:29" ht="16.5" customHeight="1" x14ac:dyDescent="0.15">
      <c r="A52" s="81" t="s">
        <v>589</v>
      </c>
      <c r="B52" s="324"/>
    </row>
    <row r="53" spans="1:29" ht="12" customHeight="1" x14ac:dyDescent="0.15">
      <c r="A53" s="266"/>
      <c r="B53" s="266"/>
    </row>
    <row r="54" spans="1:29" ht="12" customHeight="1" x14ac:dyDescent="0.15">
      <c r="A54" s="266"/>
      <c r="B54" s="266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9"/>
  <sheetViews>
    <sheetView view="pageBreakPreview" zoomScale="110" zoomScaleNormal="100" zoomScaleSheetLayoutView="110" workbookViewId="0">
      <selection sqref="A1:D1"/>
    </sheetView>
  </sheetViews>
  <sheetFormatPr defaultColWidth="8.875" defaultRowHeight="13.5" x14ac:dyDescent="0.15"/>
  <cols>
    <col min="1" max="1" width="17.875" style="212" customWidth="1"/>
    <col min="2" max="4" width="14.375" style="212" customWidth="1"/>
    <col min="5" max="5" width="10.75" style="212" customWidth="1"/>
    <col min="6" max="16384" width="8.875" style="212"/>
  </cols>
  <sheetData>
    <row r="1" spans="1:6" ht="25.5" customHeight="1" x14ac:dyDescent="0.15">
      <c r="A1" s="1124" t="s">
        <v>647</v>
      </c>
      <c r="B1" s="1124"/>
      <c r="C1" s="1124"/>
      <c r="D1" s="1124"/>
      <c r="E1" s="338"/>
    </row>
    <row r="2" spans="1:6" ht="18.75" x14ac:dyDescent="0.15">
      <c r="B2" s="616"/>
      <c r="C2" s="616"/>
      <c r="D2" s="340" t="s">
        <v>598</v>
      </c>
      <c r="E2" s="196"/>
    </row>
    <row r="3" spans="1:6" ht="18.75" x14ac:dyDescent="0.15">
      <c r="B3" s="616"/>
      <c r="C3" s="616"/>
      <c r="D3" s="339"/>
      <c r="E3" s="196"/>
    </row>
    <row r="4" spans="1:6" ht="14.45" customHeight="1" x14ac:dyDescent="0.15">
      <c r="A4" s="213" t="s">
        <v>365</v>
      </c>
      <c r="B4" s="425"/>
      <c r="C4" s="423"/>
      <c r="D4" s="423" t="s">
        <v>585</v>
      </c>
      <c r="E4" s="629"/>
      <c r="F4" s="214"/>
    </row>
    <row r="5" spans="1:6" ht="20.100000000000001" customHeight="1" x14ac:dyDescent="0.15">
      <c r="A5" s="215" t="s">
        <v>510</v>
      </c>
      <c r="B5" s="236" t="s">
        <v>691</v>
      </c>
      <c r="C5" s="236" t="s">
        <v>709</v>
      </c>
      <c r="D5" s="630" t="s">
        <v>743</v>
      </c>
      <c r="E5" s="629"/>
      <c r="F5" s="214"/>
    </row>
    <row r="6" spans="1:6" ht="20.100000000000001" customHeight="1" x14ac:dyDescent="0.15">
      <c r="A6" s="509" t="s">
        <v>151</v>
      </c>
      <c r="B6" s="305">
        <v>1130</v>
      </c>
      <c r="C6" s="305">
        <v>1425</v>
      </c>
      <c r="D6" s="523">
        <v>1426</v>
      </c>
      <c r="E6" s="629"/>
      <c r="F6" s="214"/>
    </row>
    <row r="7" spans="1:6" ht="20.100000000000001" customHeight="1" x14ac:dyDescent="0.15">
      <c r="A7" s="216" t="s">
        <v>436</v>
      </c>
      <c r="B7" s="237">
        <v>485</v>
      </c>
      <c r="C7" s="237">
        <v>687</v>
      </c>
      <c r="D7" s="524">
        <v>754</v>
      </c>
      <c r="E7" s="629"/>
      <c r="F7" s="214"/>
    </row>
    <row r="8" spans="1:6" ht="20.100000000000001" customHeight="1" x14ac:dyDescent="0.15">
      <c r="A8" s="216" t="s">
        <v>426</v>
      </c>
      <c r="B8" s="237">
        <v>178</v>
      </c>
      <c r="C8" s="237">
        <v>184</v>
      </c>
      <c r="D8" s="524">
        <v>181</v>
      </c>
      <c r="E8" s="629"/>
      <c r="F8" s="214"/>
    </row>
    <row r="9" spans="1:6" ht="20.100000000000001" customHeight="1" x14ac:dyDescent="0.15">
      <c r="A9" s="216" t="s">
        <v>425</v>
      </c>
      <c r="B9" s="237">
        <v>74</v>
      </c>
      <c r="C9" s="237">
        <v>125</v>
      </c>
      <c r="D9" s="524">
        <v>72</v>
      </c>
      <c r="E9" s="629"/>
      <c r="F9" s="214"/>
    </row>
    <row r="10" spans="1:6" ht="20.100000000000001" customHeight="1" x14ac:dyDescent="0.15">
      <c r="A10" s="216" t="s">
        <v>433</v>
      </c>
      <c r="B10" s="237">
        <v>79</v>
      </c>
      <c r="C10" s="237">
        <v>86</v>
      </c>
      <c r="D10" s="524">
        <v>85</v>
      </c>
      <c r="E10" s="629"/>
      <c r="F10" s="214"/>
    </row>
    <row r="11" spans="1:6" ht="20.100000000000001" customHeight="1" x14ac:dyDescent="0.15">
      <c r="A11" s="216" t="s">
        <v>432</v>
      </c>
      <c r="B11" s="237">
        <v>53</v>
      </c>
      <c r="C11" s="237">
        <v>50</v>
      </c>
      <c r="D11" s="524">
        <v>47</v>
      </c>
      <c r="E11" s="629"/>
      <c r="F11" s="214"/>
    </row>
    <row r="12" spans="1:6" ht="20.100000000000001" customHeight="1" x14ac:dyDescent="0.15">
      <c r="A12" s="216" t="s">
        <v>431</v>
      </c>
      <c r="B12" s="237">
        <v>49</v>
      </c>
      <c r="C12" s="237">
        <v>48</v>
      </c>
      <c r="D12" s="524">
        <v>43</v>
      </c>
      <c r="E12" s="629"/>
      <c r="F12" s="214"/>
    </row>
    <row r="13" spans="1:6" ht="20.100000000000001" customHeight="1" x14ac:dyDescent="0.15">
      <c r="A13" s="216" t="s">
        <v>429</v>
      </c>
      <c r="B13" s="237">
        <v>43</v>
      </c>
      <c r="C13" s="237">
        <v>42</v>
      </c>
      <c r="D13" s="524">
        <v>44</v>
      </c>
      <c r="E13" s="629"/>
      <c r="F13" s="214"/>
    </row>
    <row r="14" spans="1:6" ht="20.100000000000001" customHeight="1" x14ac:dyDescent="0.15">
      <c r="A14" s="216" t="s">
        <v>434</v>
      </c>
      <c r="B14" s="237">
        <v>31</v>
      </c>
      <c r="C14" s="237">
        <v>38</v>
      </c>
      <c r="D14" s="524">
        <v>32</v>
      </c>
      <c r="E14" s="629"/>
      <c r="F14" s="214"/>
    </row>
    <row r="15" spans="1:6" ht="20.100000000000001" customHeight="1" x14ac:dyDescent="0.15">
      <c r="A15" s="216" t="s">
        <v>427</v>
      </c>
      <c r="B15" s="237">
        <v>20</v>
      </c>
      <c r="C15" s="237">
        <v>30</v>
      </c>
      <c r="D15" s="524">
        <v>34</v>
      </c>
      <c r="E15" s="629"/>
      <c r="F15" s="214"/>
    </row>
    <row r="16" spans="1:6" ht="20.100000000000001" customHeight="1" x14ac:dyDescent="0.15">
      <c r="A16" s="216" t="s">
        <v>586</v>
      </c>
      <c r="B16" s="237">
        <v>15</v>
      </c>
      <c r="C16" s="237">
        <v>24</v>
      </c>
      <c r="D16" s="524">
        <v>35</v>
      </c>
      <c r="E16" s="629"/>
      <c r="F16" s="214"/>
    </row>
    <row r="17" spans="1:6" ht="20.100000000000001" customHeight="1" x14ac:dyDescent="0.15">
      <c r="A17" s="216" t="s">
        <v>508</v>
      </c>
      <c r="B17" s="237">
        <v>17</v>
      </c>
      <c r="C17" s="237">
        <v>19</v>
      </c>
      <c r="D17" s="524">
        <v>18</v>
      </c>
      <c r="E17" s="629"/>
      <c r="F17" s="214"/>
    </row>
    <row r="18" spans="1:6" ht="20.100000000000001" customHeight="1" x14ac:dyDescent="0.15">
      <c r="A18" s="216" t="s">
        <v>430</v>
      </c>
      <c r="B18" s="508" t="s">
        <v>716</v>
      </c>
      <c r="C18" s="508">
        <v>13</v>
      </c>
      <c r="D18" s="525">
        <v>3</v>
      </c>
      <c r="E18" s="629"/>
      <c r="F18" s="214"/>
    </row>
    <row r="19" spans="1:6" ht="20.100000000000001" customHeight="1" x14ac:dyDescent="0.15">
      <c r="A19" s="216" t="s">
        <v>428</v>
      </c>
      <c r="B19" s="237">
        <v>9</v>
      </c>
      <c r="C19" s="237">
        <v>10</v>
      </c>
      <c r="D19" s="524">
        <v>10</v>
      </c>
      <c r="E19" s="629"/>
      <c r="F19" s="214"/>
    </row>
    <row r="20" spans="1:6" ht="20.100000000000001" customHeight="1" x14ac:dyDescent="0.15">
      <c r="A20" s="216" t="s">
        <v>435</v>
      </c>
      <c r="B20" s="237">
        <v>8</v>
      </c>
      <c r="C20" s="237">
        <v>9</v>
      </c>
      <c r="D20" s="524">
        <v>12</v>
      </c>
      <c r="E20" s="629"/>
      <c r="F20" s="214"/>
    </row>
    <row r="21" spans="1:6" ht="20.100000000000001" customHeight="1" x14ac:dyDescent="0.15">
      <c r="A21" s="216" t="s">
        <v>507</v>
      </c>
      <c r="B21" s="237">
        <v>7</v>
      </c>
      <c r="C21" s="237">
        <v>9</v>
      </c>
      <c r="D21" s="524">
        <v>5</v>
      </c>
      <c r="E21" s="629"/>
      <c r="F21" s="214"/>
    </row>
    <row r="22" spans="1:6" ht="20.100000000000001" customHeight="1" x14ac:dyDescent="0.15">
      <c r="A22" s="216" t="s">
        <v>424</v>
      </c>
      <c r="B22" s="237">
        <v>9</v>
      </c>
      <c r="C22" s="237">
        <v>7</v>
      </c>
      <c r="D22" s="524">
        <v>8</v>
      </c>
      <c r="E22" s="629"/>
      <c r="F22" s="214"/>
    </row>
    <row r="23" spans="1:6" ht="20.100000000000001" customHeight="1" x14ac:dyDescent="0.15">
      <c r="A23" s="216" t="s">
        <v>717</v>
      </c>
      <c r="B23" s="508" t="s">
        <v>716</v>
      </c>
      <c r="C23" s="508">
        <v>5</v>
      </c>
      <c r="D23" s="525">
        <v>5</v>
      </c>
      <c r="E23" s="629"/>
      <c r="F23" s="214"/>
    </row>
    <row r="24" spans="1:6" ht="20.100000000000001" customHeight="1" x14ac:dyDescent="0.15">
      <c r="A24" s="216" t="s">
        <v>718</v>
      </c>
      <c r="B24" s="508" t="s">
        <v>716</v>
      </c>
      <c r="C24" s="508">
        <v>5</v>
      </c>
      <c r="D24" s="525">
        <v>1</v>
      </c>
      <c r="E24" s="629"/>
      <c r="F24" s="214"/>
    </row>
    <row r="25" spans="1:6" ht="20.100000000000001" customHeight="1" x14ac:dyDescent="0.15">
      <c r="A25" s="228" t="s">
        <v>511</v>
      </c>
      <c r="B25" s="238">
        <v>53</v>
      </c>
      <c r="C25" s="238">
        <v>34</v>
      </c>
      <c r="D25" s="526">
        <v>37</v>
      </c>
      <c r="F25" s="214"/>
    </row>
    <row r="26" spans="1:6" ht="20.100000000000001" customHeight="1" x14ac:dyDescent="0.15">
      <c r="A26" s="217" t="s">
        <v>512</v>
      </c>
      <c r="B26" s="218"/>
      <c r="C26" s="218"/>
      <c r="D26" s="219"/>
      <c r="E26" s="219"/>
      <c r="F26" s="214"/>
    </row>
    <row r="27" spans="1:6" ht="12.95" customHeight="1" x14ac:dyDescent="0.15">
      <c r="A27" s="1123" t="s">
        <v>659</v>
      </c>
      <c r="B27" s="1123"/>
      <c r="C27" s="1123"/>
      <c r="D27" s="1123"/>
      <c r="E27" s="1123"/>
      <c r="F27" s="219"/>
    </row>
    <row r="28" spans="1:6" ht="12.95" customHeight="1" x14ac:dyDescent="0.15">
      <c r="A28" s="1123" t="s">
        <v>660</v>
      </c>
      <c r="B28" s="1123"/>
      <c r="C28" s="1123"/>
      <c r="D28" s="1123"/>
      <c r="E28" s="1123"/>
      <c r="F28" s="220"/>
    </row>
    <row r="29" spans="1:6" ht="12.95" customHeight="1" x14ac:dyDescent="0.15">
      <c r="F29" s="219"/>
    </row>
  </sheetData>
  <mergeCells count="3">
    <mergeCell ref="A28:E28"/>
    <mergeCell ref="A27:E27"/>
    <mergeCell ref="A1:D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Y99"/>
  <sheetViews>
    <sheetView view="pageBreakPreview" zoomScaleNormal="100" zoomScaleSheetLayoutView="100" workbookViewId="0"/>
  </sheetViews>
  <sheetFormatPr defaultRowHeight="13.5" x14ac:dyDescent="0.15"/>
  <cols>
    <col min="1" max="8" width="9" style="201"/>
    <col min="9" max="9" width="15.125" style="201" customWidth="1"/>
    <col min="10" max="16384" width="9" style="201"/>
  </cols>
  <sheetData>
    <row r="2" spans="1:9" ht="33.75" customHeight="1" x14ac:dyDescent="0.3">
      <c r="A2" s="552" t="s">
        <v>591</v>
      </c>
      <c r="B2" s="331"/>
      <c r="C2" s="331"/>
      <c r="D2" s="331"/>
      <c r="E2" s="331"/>
      <c r="F2" s="331"/>
      <c r="G2" s="331"/>
      <c r="H2" s="331"/>
      <c r="I2" s="331"/>
    </row>
    <row r="3" spans="1:9" s="332" customFormat="1" ht="28.5" customHeight="1" x14ac:dyDescent="0.15">
      <c r="A3" s="553" t="s">
        <v>592</v>
      </c>
      <c r="B3" s="333"/>
      <c r="C3" s="333"/>
      <c r="D3" s="333"/>
      <c r="E3" s="333"/>
      <c r="F3" s="333"/>
      <c r="G3" s="333"/>
      <c r="H3" s="333"/>
      <c r="I3" s="333"/>
    </row>
    <row r="11" spans="1:9" ht="9" customHeight="1" x14ac:dyDescent="0.3">
      <c r="A11" s="917"/>
      <c r="B11" s="917"/>
      <c r="C11" s="917"/>
      <c r="D11" s="917"/>
      <c r="E11" s="917"/>
      <c r="F11" s="917"/>
      <c r="G11" s="917"/>
      <c r="H11" s="917"/>
      <c r="I11" s="917"/>
    </row>
    <row r="75" spans="10:25" x14ac:dyDescent="0.15"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</row>
    <row r="76" spans="10:25" x14ac:dyDescent="0.15"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</row>
    <row r="77" spans="10:25" x14ac:dyDescent="0.15"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</row>
    <row r="78" spans="10:25" x14ac:dyDescent="0.15"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</row>
    <row r="79" spans="10:25" x14ac:dyDescent="0.15"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</row>
    <row r="80" spans="10:25" x14ac:dyDescent="0.15"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</row>
    <row r="81" spans="10:25" x14ac:dyDescent="0.15"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</row>
    <row r="82" spans="10:25" x14ac:dyDescent="0.15"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</row>
    <row r="83" spans="10:25" x14ac:dyDescent="0.15"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</row>
    <row r="84" spans="10:25" x14ac:dyDescent="0.15"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</row>
    <row r="85" spans="10:25" x14ac:dyDescent="0.15"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</row>
    <row r="86" spans="10:25" x14ac:dyDescent="0.15"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</row>
    <row r="87" spans="10:25" x14ac:dyDescent="0.15"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</row>
    <row r="88" spans="10:25" x14ac:dyDescent="0.15"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</row>
    <row r="89" spans="10:25" x14ac:dyDescent="0.15"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</row>
    <row r="90" spans="10:25" x14ac:dyDescent="0.15"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</row>
    <row r="91" spans="10:25" x14ac:dyDescent="0.15"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</row>
    <row r="92" spans="10:25" x14ac:dyDescent="0.15"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</row>
    <row r="93" spans="10:25" x14ac:dyDescent="0.15"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</row>
    <row r="94" spans="10:25" x14ac:dyDescent="0.15"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</row>
    <row r="95" spans="10:25" x14ac:dyDescent="0.15"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</row>
    <row r="96" spans="10:25" x14ac:dyDescent="0.15"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</row>
    <row r="97" spans="10:25" x14ac:dyDescent="0.15"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</row>
    <row r="98" spans="10:25" x14ac:dyDescent="0.15"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</row>
    <row r="99" spans="10:25" x14ac:dyDescent="0.15"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</row>
  </sheetData>
  <mergeCells count="1">
    <mergeCell ref="A11:I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orientation="portrait" r:id="rId1"/>
  <headerFooter alignWithMargins="0"/>
  <colBreaks count="1" manualBreakCount="1">
    <brk id="9" min="12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N60"/>
  <sheetViews>
    <sheetView showGridLines="0" view="pageBreakPreview" zoomScale="90" zoomScaleNormal="100" zoomScaleSheetLayoutView="90" workbookViewId="0">
      <selection activeCell="A2" sqref="A2:I2"/>
    </sheetView>
  </sheetViews>
  <sheetFormatPr defaultRowHeight="13.5" x14ac:dyDescent="0.15"/>
  <cols>
    <col min="2" max="2" width="9.125" customWidth="1"/>
    <col min="9" max="9" width="9.25" bestFit="1" customWidth="1"/>
  </cols>
  <sheetData>
    <row r="2" spans="1:14" ht="21.75" customHeight="1" x14ac:dyDescent="0.2">
      <c r="A2" s="918" t="s">
        <v>564</v>
      </c>
      <c r="B2" s="919"/>
      <c r="C2" s="919"/>
      <c r="D2" s="919"/>
      <c r="E2" s="919"/>
      <c r="F2" s="919"/>
      <c r="G2" s="919"/>
      <c r="H2" s="919"/>
      <c r="I2" s="919"/>
    </row>
    <row r="3" spans="1:14" ht="19.5" customHeight="1" x14ac:dyDescent="0.15">
      <c r="F3" s="920" t="s">
        <v>587</v>
      </c>
      <c r="G3" s="921"/>
      <c r="H3" s="921"/>
      <c r="I3" s="921"/>
    </row>
    <row r="4" spans="1:14" x14ac:dyDescent="0.15">
      <c r="M4" s="202"/>
      <c r="N4" s="202"/>
    </row>
    <row r="5" spans="1:14" x14ac:dyDescent="0.15">
      <c r="M5" s="202"/>
      <c r="N5" s="202"/>
    </row>
    <row r="6" spans="1:14" x14ac:dyDescent="0.15">
      <c r="M6" s="202"/>
      <c r="N6" s="202"/>
    </row>
    <row r="7" spans="1:14" x14ac:dyDescent="0.15">
      <c r="M7" s="202"/>
      <c r="N7" s="202"/>
    </row>
    <row r="8" spans="1:14" x14ac:dyDescent="0.15">
      <c r="M8" s="202"/>
      <c r="N8" s="202"/>
    </row>
    <row r="9" spans="1:14" x14ac:dyDescent="0.15">
      <c r="M9" s="202"/>
      <c r="N9" s="202"/>
    </row>
    <row r="10" spans="1:14" x14ac:dyDescent="0.15">
      <c r="M10" s="202"/>
      <c r="N10" s="202"/>
    </row>
    <row r="11" spans="1:14" x14ac:dyDescent="0.15">
      <c r="M11" s="202"/>
      <c r="N11" s="202"/>
    </row>
    <row r="12" spans="1:14" x14ac:dyDescent="0.15">
      <c r="M12" s="202"/>
      <c r="N12" s="202"/>
    </row>
    <row r="13" spans="1:14" x14ac:dyDescent="0.15">
      <c r="M13" s="202"/>
      <c r="N13" s="202"/>
    </row>
    <row r="14" spans="1:14" x14ac:dyDescent="0.15">
      <c r="M14" s="202"/>
      <c r="N14" s="202"/>
    </row>
    <row r="15" spans="1:14" x14ac:dyDescent="0.15">
      <c r="M15" s="202"/>
      <c r="N15" s="202"/>
    </row>
    <row r="16" spans="1:14" x14ac:dyDescent="0.15">
      <c r="M16" s="202"/>
      <c r="N16" s="202"/>
    </row>
    <row r="17" spans="13:14" x14ac:dyDescent="0.15">
      <c r="M17" s="202"/>
      <c r="N17" s="202"/>
    </row>
    <row r="18" spans="13:14" x14ac:dyDescent="0.15">
      <c r="M18" s="202"/>
      <c r="N18" s="202"/>
    </row>
    <row r="19" spans="13:14" x14ac:dyDescent="0.15">
      <c r="M19" s="202"/>
      <c r="N19" s="202"/>
    </row>
    <row r="20" spans="13:14" x14ac:dyDescent="0.15">
      <c r="M20" s="202"/>
      <c r="N20" s="202"/>
    </row>
    <row r="21" spans="13:14" x14ac:dyDescent="0.15">
      <c r="M21" s="202"/>
      <c r="N21" s="202"/>
    </row>
    <row r="22" spans="13:14" x14ac:dyDescent="0.15">
      <c r="M22" s="202"/>
      <c r="N22" s="202"/>
    </row>
    <row r="60" ht="16.5" customHeight="1" x14ac:dyDescent="0.15"/>
  </sheetData>
  <mergeCells count="2">
    <mergeCell ref="A2:I2"/>
    <mergeCell ref="F3:I3"/>
  </mergeCells>
  <phoneticPr fontId="2"/>
  <printOptions horizontalCentered="1" verticalCentered="1"/>
  <pageMargins left="0.6692913385826772" right="0.78740157480314965" top="0.78740157480314965" bottom="0.51181102362204722" header="0.51181102362204722" footer="0.35433070866141736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B60"/>
  <sheetViews>
    <sheetView view="pageBreakPreview" zoomScale="90" zoomScaleNormal="100" zoomScaleSheetLayoutView="90" workbookViewId="0">
      <selection sqref="A1:H1"/>
    </sheetView>
  </sheetViews>
  <sheetFormatPr defaultRowHeight="12" x14ac:dyDescent="0.15"/>
  <cols>
    <col min="1" max="1" width="3.25" style="15" customWidth="1"/>
    <col min="2" max="2" width="7.625" style="15" bestFit="1" customWidth="1"/>
    <col min="3" max="8" width="12.625" style="15" customWidth="1"/>
    <col min="9" max="9" width="14.375" style="15" customWidth="1"/>
    <col min="10" max="10" width="14.375" style="157" customWidth="1"/>
    <col min="11" max="14" width="14.375" style="15" customWidth="1"/>
    <col min="15" max="15" width="15.375" style="15" bestFit="1" customWidth="1"/>
    <col min="16" max="16" width="9" style="15"/>
    <col min="17" max="17" width="10.875" style="15" bestFit="1" customWidth="1"/>
    <col min="18" max="16384" width="9" style="15"/>
  </cols>
  <sheetData>
    <row r="1" spans="1:22" s="10" customFormat="1" ht="21" customHeight="1" x14ac:dyDescent="0.15">
      <c r="A1" s="934" t="s">
        <v>752</v>
      </c>
      <c r="B1" s="934"/>
      <c r="C1" s="934"/>
      <c r="D1" s="934"/>
      <c r="E1" s="934"/>
      <c r="F1" s="934"/>
      <c r="G1" s="934"/>
      <c r="H1" s="934"/>
      <c r="I1" s="10" t="s">
        <v>352</v>
      </c>
      <c r="J1" s="154"/>
    </row>
    <row r="2" spans="1:22" s="862" customFormat="1" ht="12.6" customHeight="1" x14ac:dyDescent="0.2">
      <c r="A2" s="935"/>
      <c r="B2" s="935"/>
      <c r="C2" s="861"/>
      <c r="J2" s="863"/>
      <c r="N2" s="864" t="s">
        <v>161</v>
      </c>
    </row>
    <row r="3" spans="1:22" ht="19.5" customHeight="1" x14ac:dyDescent="0.15">
      <c r="A3" s="936" t="s">
        <v>8</v>
      </c>
      <c r="B3" s="937"/>
      <c r="C3" s="938" t="s">
        <v>406</v>
      </c>
      <c r="D3" s="940" t="s">
        <v>407</v>
      </c>
      <c r="E3" s="942" t="s">
        <v>349</v>
      </c>
      <c r="F3" s="943"/>
      <c r="G3" s="944"/>
      <c r="H3" s="924" t="s">
        <v>353</v>
      </c>
      <c r="I3" s="926" t="s">
        <v>298</v>
      </c>
      <c r="J3" s="928" t="s">
        <v>299</v>
      </c>
      <c r="K3" s="930" t="s">
        <v>411</v>
      </c>
      <c r="L3" s="931" t="s">
        <v>300</v>
      </c>
      <c r="M3" s="931" t="s">
        <v>301</v>
      </c>
      <c r="N3" s="932" t="s">
        <v>412</v>
      </c>
    </row>
    <row r="4" spans="1:22" s="16" customFormat="1" ht="19.5" customHeight="1" x14ac:dyDescent="0.15">
      <c r="A4" s="936"/>
      <c r="B4" s="937"/>
      <c r="C4" s="939"/>
      <c r="D4" s="941"/>
      <c r="E4" s="692" t="s">
        <v>408</v>
      </c>
      <c r="F4" s="692" t="s">
        <v>409</v>
      </c>
      <c r="G4" s="691" t="s">
        <v>410</v>
      </c>
      <c r="H4" s="925"/>
      <c r="I4" s="927"/>
      <c r="J4" s="929"/>
      <c r="K4" s="930"/>
      <c r="L4" s="930"/>
      <c r="M4" s="930"/>
      <c r="N4" s="933"/>
    </row>
    <row r="5" spans="1:22" ht="16.899999999999999" customHeight="1" x14ac:dyDescent="0.15">
      <c r="A5" s="16" t="s">
        <v>354</v>
      </c>
      <c r="B5" s="17" t="s">
        <v>277</v>
      </c>
      <c r="C5" s="18"/>
      <c r="D5" s="19">
        <v>12203</v>
      </c>
      <c r="E5" s="19">
        <v>68981</v>
      </c>
      <c r="F5" s="19">
        <v>33725</v>
      </c>
      <c r="G5" s="100">
        <v>35256</v>
      </c>
      <c r="H5" s="20">
        <v>100</v>
      </c>
      <c r="I5" s="21"/>
      <c r="J5" s="156"/>
      <c r="K5" s="19"/>
      <c r="L5" s="22"/>
      <c r="M5" s="22">
        <v>5.6527902974678357</v>
      </c>
      <c r="N5" s="20">
        <v>95.657476741547541</v>
      </c>
      <c r="O5" s="343"/>
      <c r="R5" s="343"/>
      <c r="S5" s="343"/>
    </row>
    <row r="6" spans="1:22" ht="16.899999999999999" customHeight="1" x14ac:dyDescent="0.15">
      <c r="A6" s="16" t="s">
        <v>719</v>
      </c>
      <c r="B6" s="17" t="s">
        <v>278</v>
      </c>
      <c r="C6" s="18"/>
      <c r="D6" s="19">
        <v>12714</v>
      </c>
      <c r="E6" s="19">
        <v>71880</v>
      </c>
      <c r="F6" s="19">
        <v>35287</v>
      </c>
      <c r="G6" s="100">
        <v>36593</v>
      </c>
      <c r="H6" s="20">
        <v>104.20260651483743</v>
      </c>
      <c r="I6" s="21"/>
      <c r="J6" s="156"/>
      <c r="K6" s="19">
        <v>2899</v>
      </c>
      <c r="L6" s="22">
        <v>4.2026065148374192</v>
      </c>
      <c r="M6" s="22">
        <v>5.6536101934874941</v>
      </c>
      <c r="N6" s="20">
        <v>96.431011395622107</v>
      </c>
      <c r="O6" s="344"/>
      <c r="P6" s="191"/>
      <c r="Q6" s="343"/>
      <c r="R6" s="343"/>
      <c r="S6" s="343"/>
    </row>
    <row r="7" spans="1:22" ht="16.899999999999999" customHeight="1" x14ac:dyDescent="0.15">
      <c r="A7" s="16" t="s">
        <v>354</v>
      </c>
      <c r="B7" s="17" t="s">
        <v>279</v>
      </c>
      <c r="C7" s="18"/>
      <c r="D7" s="19">
        <v>13178</v>
      </c>
      <c r="E7" s="19">
        <v>74561</v>
      </c>
      <c r="F7" s="19">
        <v>36843</v>
      </c>
      <c r="G7" s="100">
        <v>37718</v>
      </c>
      <c r="H7" s="20">
        <v>108.0891839781969</v>
      </c>
      <c r="I7" s="21"/>
      <c r="J7" s="156"/>
      <c r="K7" s="19">
        <v>2681</v>
      </c>
      <c r="L7" s="22">
        <v>3.7298274902615467</v>
      </c>
      <c r="M7" s="22">
        <v>5.6579905903779029</v>
      </c>
      <c r="N7" s="20">
        <v>97.680152712232882</v>
      </c>
      <c r="O7" s="343"/>
      <c r="Q7" s="341"/>
      <c r="R7" s="343"/>
      <c r="S7" s="343"/>
    </row>
    <row r="8" spans="1:22" ht="16.899999999999999" customHeight="1" x14ac:dyDescent="0.15">
      <c r="A8" s="16" t="s">
        <v>720</v>
      </c>
      <c r="B8" s="17" t="s">
        <v>280</v>
      </c>
      <c r="C8" s="18">
        <v>489.14</v>
      </c>
      <c r="D8" s="19">
        <v>13310</v>
      </c>
      <c r="E8" s="19">
        <v>75484</v>
      </c>
      <c r="F8" s="19">
        <v>37100</v>
      </c>
      <c r="G8" s="100">
        <v>38384</v>
      </c>
      <c r="H8" s="20">
        <v>109.42723358605994</v>
      </c>
      <c r="I8" s="21">
        <v>27.211023428875169</v>
      </c>
      <c r="J8" s="156">
        <v>154.31982663450137</v>
      </c>
      <c r="K8" s="19">
        <v>923</v>
      </c>
      <c r="L8" s="22">
        <v>1.2379125816445595</v>
      </c>
      <c r="M8" s="22">
        <v>5.6712246431254698</v>
      </c>
      <c r="N8" s="20">
        <v>96.654856190079201</v>
      </c>
      <c r="O8" s="723"/>
      <c r="Q8" s="341"/>
      <c r="R8" s="343"/>
      <c r="S8" s="343"/>
    </row>
    <row r="9" spans="1:22" ht="16.899999999999999" customHeight="1" x14ac:dyDescent="0.15">
      <c r="A9" s="16" t="s">
        <v>721</v>
      </c>
      <c r="B9" s="17" t="s">
        <v>281</v>
      </c>
      <c r="C9" s="18">
        <v>489.14</v>
      </c>
      <c r="D9" s="19">
        <v>13329</v>
      </c>
      <c r="E9" s="19">
        <v>77462</v>
      </c>
      <c r="F9" s="19">
        <v>37951</v>
      </c>
      <c r="G9" s="100">
        <v>39511</v>
      </c>
      <c r="H9" s="20">
        <v>112.29468984213045</v>
      </c>
      <c r="I9" s="21">
        <v>27.249867113709776</v>
      </c>
      <c r="J9" s="156">
        <v>158.36365866623052</v>
      </c>
      <c r="K9" s="19">
        <v>1978</v>
      </c>
      <c r="L9" s="22">
        <v>2.6204228710720154</v>
      </c>
      <c r="M9" s="22">
        <v>5.8115387500937805</v>
      </c>
      <c r="N9" s="20">
        <v>96.051732428943836</v>
      </c>
      <c r="O9" s="343"/>
      <c r="Q9" s="341"/>
      <c r="R9" s="343"/>
      <c r="S9" s="343"/>
      <c r="U9" s="922"/>
      <c r="V9" s="922"/>
    </row>
    <row r="10" spans="1:22" ht="16.899999999999999" customHeight="1" x14ac:dyDescent="0.15">
      <c r="A10" s="16" t="s">
        <v>719</v>
      </c>
      <c r="B10" s="17" t="s">
        <v>282</v>
      </c>
      <c r="C10" s="18">
        <v>489.14</v>
      </c>
      <c r="D10" s="19">
        <v>17352</v>
      </c>
      <c r="E10" s="19">
        <v>98574</v>
      </c>
      <c r="F10" s="19">
        <v>46954</v>
      </c>
      <c r="G10" s="100">
        <v>51620</v>
      </c>
      <c r="H10" s="20">
        <v>142.90021890085677</v>
      </c>
      <c r="I10" s="21">
        <v>35.474506276321705</v>
      </c>
      <c r="J10" s="156">
        <v>201.52512573087461</v>
      </c>
      <c r="K10" s="19">
        <v>21112</v>
      </c>
      <c r="L10" s="22">
        <v>27.25465389481294</v>
      </c>
      <c r="M10" s="22">
        <v>5.680843706777317</v>
      </c>
      <c r="N10" s="20">
        <v>90.960867880666413</v>
      </c>
      <c r="O10" s="343"/>
      <c r="Q10" s="341"/>
      <c r="R10" s="343"/>
      <c r="S10" s="343"/>
    </row>
    <row r="11" spans="1:22" ht="16.899999999999999" customHeight="1" x14ac:dyDescent="0.15">
      <c r="A11" s="16" t="s">
        <v>720</v>
      </c>
      <c r="B11" s="17" t="s">
        <v>283</v>
      </c>
      <c r="C11" s="18">
        <v>490.25</v>
      </c>
      <c r="D11" s="19">
        <v>17246</v>
      </c>
      <c r="E11" s="19">
        <v>98504</v>
      </c>
      <c r="F11" s="19">
        <v>47507</v>
      </c>
      <c r="G11" s="100">
        <v>50997</v>
      </c>
      <c r="H11" s="20">
        <v>142.79874168249231</v>
      </c>
      <c r="I11" s="21">
        <v>35.177970423253441</v>
      </c>
      <c r="J11" s="156">
        <v>200.9260581336053</v>
      </c>
      <c r="K11" s="19">
        <v>-70</v>
      </c>
      <c r="L11" s="22">
        <v>-7.1012640249964482E-2</v>
      </c>
      <c r="M11" s="22">
        <v>5.7117012640612312</v>
      </c>
      <c r="N11" s="20">
        <v>93.156460183932381</v>
      </c>
      <c r="O11" s="343"/>
      <c r="Q11" s="341"/>
      <c r="R11" s="343"/>
      <c r="S11" s="343"/>
    </row>
    <row r="12" spans="1:22" ht="16.899999999999999" customHeight="1" x14ac:dyDescent="0.15">
      <c r="A12" s="16" t="s">
        <v>719</v>
      </c>
      <c r="B12" s="17" t="s">
        <v>284</v>
      </c>
      <c r="C12" s="18">
        <v>490.17</v>
      </c>
      <c r="D12" s="19">
        <v>17379</v>
      </c>
      <c r="E12" s="19">
        <v>95999</v>
      </c>
      <c r="F12" s="19">
        <v>46157</v>
      </c>
      <c r="G12" s="100">
        <v>49842</v>
      </c>
      <c r="H12" s="20">
        <v>139.16730693959207</v>
      </c>
      <c r="I12" s="21">
        <v>35.455046208458292</v>
      </c>
      <c r="J12" s="156">
        <v>195.8483791337699</v>
      </c>
      <c r="K12" s="19">
        <v>-2505</v>
      </c>
      <c r="L12" s="22">
        <v>-2.5430439373020386</v>
      </c>
      <c r="M12" s="22">
        <v>5.5238506243167045</v>
      </c>
      <c r="N12" s="20">
        <v>92.606636972834153</v>
      </c>
      <c r="O12" s="343"/>
      <c r="Q12" s="341"/>
      <c r="R12" s="343"/>
      <c r="S12" s="343"/>
    </row>
    <row r="13" spans="1:22" ht="16.899999999999999" customHeight="1" x14ac:dyDescent="0.15">
      <c r="A13" s="16" t="s">
        <v>720</v>
      </c>
      <c r="B13" s="17" t="s">
        <v>17</v>
      </c>
      <c r="C13" s="18">
        <v>490.25</v>
      </c>
      <c r="D13" s="19">
        <v>18161</v>
      </c>
      <c r="E13" s="19">
        <v>91896</v>
      </c>
      <c r="F13" s="19">
        <v>44217</v>
      </c>
      <c r="G13" s="100">
        <v>47679</v>
      </c>
      <c r="H13" s="20">
        <v>133.21929226888565</v>
      </c>
      <c r="I13" s="21">
        <v>37.044365119836819</v>
      </c>
      <c r="J13" s="156">
        <v>187.44722080571137</v>
      </c>
      <c r="K13" s="19">
        <v>-4103</v>
      </c>
      <c r="L13" s="22">
        <v>-4.2740028541963984</v>
      </c>
      <c r="M13" s="22">
        <v>5.0600737844832331</v>
      </c>
      <c r="N13" s="20">
        <v>92.738941672434407</v>
      </c>
      <c r="O13" s="343"/>
      <c r="Q13" s="341"/>
      <c r="R13" s="343"/>
      <c r="S13" s="343"/>
      <c r="U13" s="922"/>
      <c r="V13" s="922"/>
    </row>
    <row r="14" spans="1:22" ht="16.899999999999999" customHeight="1" x14ac:dyDescent="0.15">
      <c r="A14" s="16" t="s">
        <v>722</v>
      </c>
      <c r="B14" s="17" t="s">
        <v>18</v>
      </c>
      <c r="C14" s="18">
        <v>490.25</v>
      </c>
      <c r="D14" s="19">
        <v>19060</v>
      </c>
      <c r="E14" s="19">
        <v>89928</v>
      </c>
      <c r="F14" s="19">
        <v>43228</v>
      </c>
      <c r="G14" s="100">
        <v>46700</v>
      </c>
      <c r="H14" s="20">
        <v>130.36633275829578</v>
      </c>
      <c r="I14" s="21">
        <v>38.878123406425296</v>
      </c>
      <c r="J14" s="156">
        <v>183.43294237633862</v>
      </c>
      <c r="K14" s="19">
        <v>-1968</v>
      </c>
      <c r="L14" s="22">
        <v>-2.1415513188822146</v>
      </c>
      <c r="M14" s="22">
        <v>4.7181532004197271</v>
      </c>
      <c r="N14" s="20">
        <v>92.565310492505347</v>
      </c>
      <c r="O14" s="343"/>
      <c r="Q14" s="341"/>
      <c r="R14" s="343"/>
      <c r="S14" s="343"/>
    </row>
    <row r="15" spans="1:22" ht="16.899999999999999" customHeight="1" x14ac:dyDescent="0.15">
      <c r="A15" s="16" t="s">
        <v>721</v>
      </c>
      <c r="B15" s="17" t="s">
        <v>19</v>
      </c>
      <c r="C15" s="18">
        <v>489.94</v>
      </c>
      <c r="D15" s="19">
        <v>20450</v>
      </c>
      <c r="E15" s="19">
        <v>89196</v>
      </c>
      <c r="F15" s="19">
        <v>42977</v>
      </c>
      <c r="G15" s="100">
        <v>46219</v>
      </c>
      <c r="H15" s="20">
        <v>129.30517098911295</v>
      </c>
      <c r="I15" s="21">
        <v>41.739804874066209</v>
      </c>
      <c r="J15" s="156">
        <v>182.05494550353106</v>
      </c>
      <c r="K15" s="19">
        <v>-732</v>
      </c>
      <c r="L15" s="22">
        <v>-0.81398452095009333</v>
      </c>
      <c r="M15" s="22">
        <v>4.3616625916870415</v>
      </c>
      <c r="N15" s="20">
        <v>92.98556870551073</v>
      </c>
      <c r="O15" s="343"/>
      <c r="Q15" s="341"/>
      <c r="R15" s="343"/>
      <c r="S15" s="343"/>
    </row>
    <row r="16" spans="1:22" ht="16.899999999999999" customHeight="1" x14ac:dyDescent="0.15">
      <c r="A16" s="16" t="s">
        <v>719</v>
      </c>
      <c r="B16" s="17" t="s">
        <v>20</v>
      </c>
      <c r="C16" s="18">
        <v>489.94</v>
      </c>
      <c r="D16" s="19">
        <v>22724</v>
      </c>
      <c r="E16" s="19">
        <v>92924</v>
      </c>
      <c r="F16" s="19">
        <v>45180</v>
      </c>
      <c r="G16" s="100">
        <v>47744</v>
      </c>
      <c r="H16" s="20">
        <v>134.70955770429541</v>
      </c>
      <c r="I16" s="21">
        <v>46.381189533412254</v>
      </c>
      <c r="J16" s="156">
        <v>189.66404049475446</v>
      </c>
      <c r="K16" s="19">
        <v>3728</v>
      </c>
      <c r="L16" s="22">
        <v>4.1795596215076909</v>
      </c>
      <c r="M16" s="22">
        <v>4.0892448512585808</v>
      </c>
      <c r="N16" s="20">
        <v>94.629691689008041</v>
      </c>
      <c r="O16" s="343"/>
      <c r="Q16" s="341"/>
      <c r="R16" s="343"/>
      <c r="S16" s="343"/>
      <c r="U16" s="922"/>
      <c r="V16" s="922"/>
    </row>
    <row r="17" spans="1:27" ht="16.899999999999999" customHeight="1" x14ac:dyDescent="0.15">
      <c r="A17" s="16" t="s">
        <v>719</v>
      </c>
      <c r="B17" s="17" t="s">
        <v>21</v>
      </c>
      <c r="C17" s="18">
        <v>489.94</v>
      </c>
      <c r="D17" s="19">
        <v>24436</v>
      </c>
      <c r="E17" s="19">
        <v>95999</v>
      </c>
      <c r="F17" s="19">
        <v>46973</v>
      </c>
      <c r="G17" s="100">
        <v>49026</v>
      </c>
      <c r="H17" s="20">
        <v>139.16730693959207</v>
      </c>
      <c r="I17" s="21">
        <v>49.875494958566357</v>
      </c>
      <c r="J17" s="156">
        <v>195.94031922276199</v>
      </c>
      <c r="K17" s="19">
        <v>3075</v>
      </c>
      <c r="L17" s="22">
        <v>3.3091558693125562</v>
      </c>
      <c r="M17" s="22">
        <v>3.9285889670977245</v>
      </c>
      <c r="N17" s="20">
        <v>95.812426059641822</v>
      </c>
      <c r="O17" s="343"/>
      <c r="Q17" s="341"/>
      <c r="R17" s="343"/>
      <c r="S17" s="343"/>
      <c r="U17" s="922"/>
      <c r="V17" s="922"/>
      <c r="W17" s="41"/>
      <c r="X17" s="41"/>
      <c r="Y17" s="41"/>
      <c r="Z17" s="41"/>
      <c r="AA17" s="41"/>
    </row>
    <row r="18" spans="1:27" ht="16.899999999999999" customHeight="1" x14ac:dyDescent="0.15">
      <c r="A18" s="16" t="s">
        <v>719</v>
      </c>
      <c r="B18" s="17" t="s">
        <v>22</v>
      </c>
      <c r="C18" s="18">
        <v>490.09</v>
      </c>
      <c r="D18" s="19">
        <v>25736</v>
      </c>
      <c r="E18" s="19">
        <v>98820</v>
      </c>
      <c r="F18" s="19">
        <v>48647</v>
      </c>
      <c r="G18" s="100">
        <v>50173</v>
      </c>
      <c r="H18" s="20">
        <v>143.25683883968051</v>
      </c>
      <c r="I18" s="21">
        <v>52.512803770735992</v>
      </c>
      <c r="J18" s="156">
        <v>201.63643412434453</v>
      </c>
      <c r="K18" s="19">
        <v>2821</v>
      </c>
      <c r="L18" s="22">
        <v>2.9385722767945497</v>
      </c>
      <c r="M18" s="22">
        <v>3.8397575380789557</v>
      </c>
      <c r="N18" s="20">
        <v>96.958523508660036</v>
      </c>
      <c r="O18" s="343"/>
      <c r="Q18" s="341"/>
      <c r="R18" s="343"/>
      <c r="S18" s="343"/>
    </row>
    <row r="19" spans="1:27" ht="16.899999999999999" customHeight="1" x14ac:dyDescent="0.15">
      <c r="A19" s="16"/>
      <c r="B19" s="17" t="s">
        <v>23</v>
      </c>
      <c r="C19" s="18">
        <v>490.09</v>
      </c>
      <c r="D19" s="19">
        <v>26014</v>
      </c>
      <c r="E19" s="19">
        <v>99152</v>
      </c>
      <c r="F19" s="19">
        <v>48791</v>
      </c>
      <c r="G19" s="100">
        <v>50361</v>
      </c>
      <c r="H19" s="20">
        <v>143.73813078963775</v>
      </c>
      <c r="I19" s="21">
        <v>53.080046522067377</v>
      </c>
      <c r="J19" s="156">
        <v>202.31386071945971</v>
      </c>
      <c r="K19" s="19">
        <v>332</v>
      </c>
      <c r="L19" s="22">
        <v>0.33596437968022669</v>
      </c>
      <c r="M19" s="22">
        <v>3.8114861228569232</v>
      </c>
      <c r="N19" s="20">
        <v>96.882508290145154</v>
      </c>
      <c r="O19" s="343"/>
      <c r="Q19" s="341"/>
      <c r="R19" s="343"/>
      <c r="S19" s="343"/>
    </row>
    <row r="20" spans="1:27" ht="16.899999999999999" customHeight="1" x14ac:dyDescent="0.15">
      <c r="A20" s="16"/>
      <c r="B20" s="17" t="s">
        <v>24</v>
      </c>
      <c r="C20" s="18">
        <v>490.09</v>
      </c>
      <c r="D20" s="19">
        <v>26365</v>
      </c>
      <c r="E20" s="19">
        <v>99680</v>
      </c>
      <c r="F20" s="19">
        <v>49043</v>
      </c>
      <c r="G20" s="100">
        <v>50637</v>
      </c>
      <c r="H20" s="20">
        <v>144.50355895101552</v>
      </c>
      <c r="I20" s="21">
        <v>53.796241506662042</v>
      </c>
      <c r="J20" s="156">
        <v>203.39121385867904</v>
      </c>
      <c r="K20" s="19">
        <v>528</v>
      </c>
      <c r="L20" s="22">
        <v>0.53251573341939651</v>
      </c>
      <c r="M20" s="22">
        <v>3.7807699601744735</v>
      </c>
      <c r="N20" s="20">
        <v>96.852104192586452</v>
      </c>
      <c r="O20" s="343"/>
      <c r="Q20" s="341"/>
      <c r="R20" s="343"/>
      <c r="S20" s="343"/>
    </row>
    <row r="21" spans="1:27" ht="16.899999999999999" customHeight="1" x14ac:dyDescent="0.15">
      <c r="A21" s="16"/>
      <c r="B21" s="17" t="s">
        <v>25</v>
      </c>
      <c r="C21" s="18">
        <v>490.09</v>
      </c>
      <c r="D21" s="19">
        <v>26778</v>
      </c>
      <c r="E21" s="19">
        <v>100185</v>
      </c>
      <c r="F21" s="19">
        <v>49267</v>
      </c>
      <c r="G21" s="100">
        <v>50918</v>
      </c>
      <c r="H21" s="20">
        <v>145.2356445977878</v>
      </c>
      <c r="I21" s="21">
        <v>54.638943867452923</v>
      </c>
      <c r="J21" s="156">
        <v>204.42163684221268</v>
      </c>
      <c r="K21" s="19">
        <v>505</v>
      </c>
      <c r="L21" s="22">
        <v>0.50662118780096299</v>
      </c>
      <c r="M21" s="22">
        <v>3.7413174994398388</v>
      </c>
      <c r="N21" s="20">
        <v>96.757531717663696</v>
      </c>
      <c r="O21" s="343"/>
      <c r="Q21" s="341"/>
      <c r="R21" s="343"/>
      <c r="S21" s="343"/>
    </row>
    <row r="22" spans="1:27" ht="16.899999999999999" customHeight="1" x14ac:dyDescent="0.15">
      <c r="A22" s="16"/>
      <c r="B22" s="17" t="s">
        <v>285</v>
      </c>
      <c r="C22" s="18">
        <v>490.09</v>
      </c>
      <c r="D22" s="19">
        <v>27216</v>
      </c>
      <c r="E22" s="19">
        <v>100650</v>
      </c>
      <c r="F22" s="19">
        <v>49578</v>
      </c>
      <c r="G22" s="100">
        <v>51072</v>
      </c>
      <c r="H22" s="20">
        <v>145.90974326263756</v>
      </c>
      <c r="I22" s="21">
        <v>55.53265726703259</v>
      </c>
      <c r="J22" s="156">
        <v>205.37044216368423</v>
      </c>
      <c r="K22" s="19">
        <v>465</v>
      </c>
      <c r="L22" s="22">
        <v>0.46414133852373113</v>
      </c>
      <c r="M22" s="22">
        <v>3.6981922398589067</v>
      </c>
      <c r="N22" s="20">
        <v>97.074718045112789</v>
      </c>
      <c r="O22" s="343"/>
      <c r="Q22" s="341"/>
      <c r="R22" s="343"/>
      <c r="S22" s="343"/>
    </row>
    <row r="23" spans="1:27" ht="16.899999999999999" customHeight="1" x14ac:dyDescent="0.15">
      <c r="A23" s="16" t="s">
        <v>719</v>
      </c>
      <c r="B23" s="17" t="s">
        <v>286</v>
      </c>
      <c r="C23" s="18">
        <v>490.5</v>
      </c>
      <c r="D23" s="19">
        <v>27839</v>
      </c>
      <c r="E23" s="19">
        <v>101098</v>
      </c>
      <c r="F23" s="19">
        <v>49881</v>
      </c>
      <c r="G23" s="100">
        <v>51217</v>
      </c>
      <c r="H23" s="20">
        <v>146.55774778562213</v>
      </c>
      <c r="I23" s="21">
        <v>56.756371049949031</v>
      </c>
      <c r="J23" s="156">
        <v>206.11213047910294</v>
      </c>
      <c r="K23" s="19">
        <v>448</v>
      </c>
      <c r="L23" s="22">
        <v>0.44510680576254913</v>
      </c>
      <c r="M23" s="22">
        <v>3.6315241208376738</v>
      </c>
      <c r="N23" s="20">
        <v>97.39149110646855</v>
      </c>
      <c r="O23" s="343"/>
      <c r="Q23" s="341"/>
      <c r="R23" s="343"/>
      <c r="S23" s="343"/>
    </row>
    <row r="24" spans="1:27" ht="16.899999999999999" customHeight="1" x14ac:dyDescent="0.15">
      <c r="A24" s="16"/>
      <c r="B24" s="17" t="s">
        <v>26</v>
      </c>
      <c r="C24" s="18">
        <v>490.5</v>
      </c>
      <c r="D24" s="19">
        <v>28386</v>
      </c>
      <c r="E24" s="19">
        <v>101625</v>
      </c>
      <c r="F24" s="19">
        <v>50129</v>
      </c>
      <c r="G24" s="100">
        <v>51496</v>
      </c>
      <c r="H24" s="20">
        <v>147.3231759469999</v>
      </c>
      <c r="I24" s="21">
        <v>57.871559633027523</v>
      </c>
      <c r="J24" s="156">
        <v>207.18654434250766</v>
      </c>
      <c r="K24" s="19">
        <v>527</v>
      </c>
      <c r="L24" s="22">
        <v>0.52227069052494146</v>
      </c>
      <c r="M24" s="22">
        <v>3.5801099133375609</v>
      </c>
      <c r="N24" s="20">
        <v>97.345424887369887</v>
      </c>
      <c r="O24" s="343"/>
      <c r="Q24" s="341"/>
      <c r="R24" s="343"/>
      <c r="S24" s="343"/>
    </row>
    <row r="25" spans="1:27" ht="16.899999999999999" customHeight="1" x14ac:dyDescent="0.15">
      <c r="A25" s="16"/>
      <c r="B25" s="17" t="s">
        <v>27</v>
      </c>
      <c r="C25" s="18">
        <v>490.62</v>
      </c>
      <c r="D25" s="19">
        <v>29078</v>
      </c>
      <c r="E25" s="19">
        <v>102345</v>
      </c>
      <c r="F25" s="19">
        <v>50624</v>
      </c>
      <c r="G25" s="100">
        <v>51721</v>
      </c>
      <c r="H25" s="20">
        <v>148.36694162160597</v>
      </c>
      <c r="I25" s="21">
        <v>59.267865150218093</v>
      </c>
      <c r="J25" s="156">
        <v>208.60339977987036</v>
      </c>
      <c r="K25" s="19">
        <v>720</v>
      </c>
      <c r="L25" s="22">
        <v>0.70848708487084877</v>
      </c>
      <c r="M25" s="22">
        <v>3.5196712291079169</v>
      </c>
      <c r="N25" s="20">
        <v>97.879004659616015</v>
      </c>
      <c r="O25" s="343"/>
      <c r="Q25" s="341"/>
      <c r="R25" s="343"/>
      <c r="S25" s="343"/>
    </row>
    <row r="26" spans="1:27" ht="16.899999999999999" customHeight="1" x14ac:dyDescent="0.15">
      <c r="A26" s="16"/>
      <c r="B26" s="17" t="s">
        <v>28</v>
      </c>
      <c r="C26" s="18">
        <v>490.62</v>
      </c>
      <c r="D26" s="19">
        <v>29589</v>
      </c>
      <c r="E26" s="19">
        <v>103257</v>
      </c>
      <c r="F26" s="19">
        <v>51079</v>
      </c>
      <c r="G26" s="100">
        <v>52178</v>
      </c>
      <c r="H26" s="20">
        <v>149.6890448094403</v>
      </c>
      <c r="I26" s="21">
        <v>60.309404427051483</v>
      </c>
      <c r="J26" s="156">
        <v>210.46227222697811</v>
      </c>
      <c r="K26" s="19">
        <v>912</v>
      </c>
      <c r="L26" s="22">
        <v>0.89110362010845667</v>
      </c>
      <c r="M26" s="22">
        <v>3.4897090134847408</v>
      </c>
      <c r="N26" s="20">
        <v>97.89374832304803</v>
      </c>
      <c r="O26" s="343"/>
      <c r="Q26" s="341"/>
      <c r="R26" s="343"/>
      <c r="S26" s="343"/>
    </row>
    <row r="27" spans="1:27" ht="16.899999999999999" customHeight="1" x14ac:dyDescent="0.15">
      <c r="A27" s="16"/>
      <c r="B27" s="17" t="s">
        <v>29</v>
      </c>
      <c r="C27" s="18">
        <v>490.62</v>
      </c>
      <c r="D27" s="19">
        <v>30190</v>
      </c>
      <c r="E27" s="19">
        <v>103742</v>
      </c>
      <c r="F27" s="19">
        <v>51368</v>
      </c>
      <c r="G27" s="100">
        <v>52374</v>
      </c>
      <c r="H27" s="20">
        <v>150.39213696525132</v>
      </c>
      <c r="I27" s="21">
        <v>61.534385063796826</v>
      </c>
      <c r="J27" s="156">
        <v>211.45081733317028</v>
      </c>
      <c r="K27" s="19">
        <v>485</v>
      </c>
      <c r="L27" s="22">
        <v>0.46970181198369121</v>
      </c>
      <c r="M27" s="22">
        <v>3.4363034117257372</v>
      </c>
      <c r="N27" s="20">
        <v>98.079199602856377</v>
      </c>
      <c r="O27" s="343"/>
      <c r="Q27" s="341"/>
      <c r="R27" s="343"/>
      <c r="S27" s="343"/>
    </row>
    <row r="28" spans="1:27" ht="16.899999999999999" customHeight="1" x14ac:dyDescent="0.15">
      <c r="A28" s="16" t="s">
        <v>722</v>
      </c>
      <c r="B28" s="17" t="s">
        <v>30</v>
      </c>
      <c r="C28" s="18">
        <v>490.62</v>
      </c>
      <c r="D28" s="19">
        <v>30571</v>
      </c>
      <c r="E28" s="19">
        <v>104019</v>
      </c>
      <c r="F28" s="19">
        <v>51577</v>
      </c>
      <c r="G28" s="100">
        <v>52442</v>
      </c>
      <c r="H28" s="20">
        <v>150.79369681506503</v>
      </c>
      <c r="I28" s="21">
        <v>62.310953487424072</v>
      </c>
      <c r="J28" s="156">
        <v>212.01540907423259</v>
      </c>
      <c r="K28" s="19">
        <v>277</v>
      </c>
      <c r="L28" s="22">
        <v>0.26700854041757438</v>
      </c>
      <c r="M28" s="22">
        <v>3.4025383533414022</v>
      </c>
      <c r="N28" s="20">
        <v>98.350558712482368</v>
      </c>
      <c r="O28" s="343"/>
      <c r="Q28" s="341"/>
      <c r="R28" s="343"/>
      <c r="S28" s="343"/>
    </row>
    <row r="29" spans="1:27" ht="16.899999999999999" customHeight="1" x14ac:dyDescent="0.15">
      <c r="A29" s="16"/>
      <c r="B29" s="17" t="s">
        <v>31</v>
      </c>
      <c r="C29" s="18">
        <v>490.62</v>
      </c>
      <c r="D29" s="19">
        <v>31058</v>
      </c>
      <c r="E29" s="19">
        <v>104462</v>
      </c>
      <c r="F29" s="19">
        <v>51796</v>
      </c>
      <c r="G29" s="100">
        <v>52666</v>
      </c>
      <c r="H29" s="20">
        <v>151.43590263985737</v>
      </c>
      <c r="I29" s="21">
        <v>63.303575068280949</v>
      </c>
      <c r="J29" s="156">
        <v>212.91834821246584</v>
      </c>
      <c r="K29" s="19">
        <v>443</v>
      </c>
      <c r="L29" s="22">
        <v>0.4258837327795883</v>
      </c>
      <c r="M29" s="22">
        <v>3.3634490308455147</v>
      </c>
      <c r="N29" s="20">
        <v>98.348080355447536</v>
      </c>
      <c r="O29" s="343"/>
      <c r="Q29" s="341"/>
      <c r="R29" s="343"/>
      <c r="S29" s="343"/>
    </row>
    <row r="30" spans="1:27" ht="16.899999999999999" customHeight="1" x14ac:dyDescent="0.15">
      <c r="A30" s="16"/>
      <c r="B30" s="17" t="s">
        <v>32</v>
      </c>
      <c r="C30" s="18">
        <v>490.62</v>
      </c>
      <c r="D30" s="19">
        <v>31459</v>
      </c>
      <c r="E30" s="19">
        <v>104536</v>
      </c>
      <c r="F30" s="19">
        <v>51817</v>
      </c>
      <c r="G30" s="100">
        <v>52719</v>
      </c>
      <c r="H30" s="20">
        <v>151.54317855641409</v>
      </c>
      <c r="I30" s="21">
        <v>64.120908238555302</v>
      </c>
      <c r="J30" s="156">
        <v>213.06917777506013</v>
      </c>
      <c r="K30" s="19">
        <v>74</v>
      </c>
      <c r="L30" s="22">
        <v>7.0839156822576632E-2</v>
      </c>
      <c r="M30" s="22">
        <v>3.3229282558250421</v>
      </c>
      <c r="N30" s="20">
        <v>98.289041901401774</v>
      </c>
      <c r="O30" s="343"/>
      <c r="Q30" s="341"/>
      <c r="R30" s="343"/>
      <c r="S30" s="343"/>
    </row>
    <row r="31" spans="1:27" ht="16.899999999999999" customHeight="1" x14ac:dyDescent="0.15">
      <c r="A31" s="16"/>
      <c r="B31" s="17" t="s">
        <v>287</v>
      </c>
      <c r="C31" s="18">
        <v>490.62</v>
      </c>
      <c r="D31" s="19">
        <v>31842</v>
      </c>
      <c r="E31" s="19">
        <v>104528</v>
      </c>
      <c r="F31" s="19">
        <v>51811</v>
      </c>
      <c r="G31" s="100">
        <v>52717</v>
      </c>
      <c r="H31" s="20">
        <v>151.53158116002959</v>
      </c>
      <c r="I31" s="21">
        <v>64.901553136847255</v>
      </c>
      <c r="J31" s="156">
        <v>213.0528718764013</v>
      </c>
      <c r="K31" s="19">
        <v>-8</v>
      </c>
      <c r="L31" s="22">
        <v>-7.6528659983163697E-3</v>
      </c>
      <c r="M31" s="22">
        <v>3.2827083725896613</v>
      </c>
      <c r="N31" s="20">
        <v>98.281389305157731</v>
      </c>
      <c r="O31" s="343"/>
      <c r="Q31" s="341"/>
      <c r="R31" s="343"/>
      <c r="S31" s="343"/>
    </row>
    <row r="32" spans="1:27" ht="16.899999999999999" customHeight="1" x14ac:dyDescent="0.15">
      <c r="A32" s="16"/>
      <c r="B32" s="17" t="s">
        <v>288</v>
      </c>
      <c r="C32" s="18">
        <v>490.62</v>
      </c>
      <c r="D32" s="19">
        <v>32374</v>
      </c>
      <c r="E32" s="19">
        <v>104798</v>
      </c>
      <c r="F32" s="19">
        <v>51996</v>
      </c>
      <c r="G32" s="100">
        <v>52802</v>
      </c>
      <c r="H32" s="20">
        <v>151.92299328800686</v>
      </c>
      <c r="I32" s="21">
        <v>65.985895397660101</v>
      </c>
      <c r="J32" s="156">
        <v>213.60319595613714</v>
      </c>
      <c r="K32" s="19">
        <v>270</v>
      </c>
      <c r="L32" s="22">
        <v>0.25830399510179092</v>
      </c>
      <c r="M32" s="22">
        <v>3.2371038487675294</v>
      </c>
      <c r="N32" s="20">
        <v>98.473542668838292</v>
      </c>
      <c r="O32" s="343"/>
      <c r="Q32" s="341"/>
      <c r="R32" s="343"/>
      <c r="S32" s="343"/>
    </row>
    <row r="33" spans="1:236" s="16" customFormat="1" ht="16.899999999999999" customHeight="1" x14ac:dyDescent="0.15">
      <c r="A33" s="16" t="s">
        <v>719</v>
      </c>
      <c r="B33" s="17" t="s">
        <v>33</v>
      </c>
      <c r="C33" s="18">
        <v>490.62</v>
      </c>
      <c r="D33" s="19">
        <v>32291</v>
      </c>
      <c r="E33" s="19">
        <v>104764</v>
      </c>
      <c r="F33" s="19">
        <v>51792</v>
      </c>
      <c r="G33" s="100">
        <v>52972</v>
      </c>
      <c r="H33" s="20">
        <v>151.87370435337269</v>
      </c>
      <c r="I33" s="21">
        <v>65.816721699074634</v>
      </c>
      <c r="J33" s="156">
        <v>213.53389588683706</v>
      </c>
      <c r="K33" s="19">
        <v>-34</v>
      </c>
      <c r="L33" s="22">
        <v>-3.2443367239832821E-2</v>
      </c>
      <c r="M33" s="22">
        <v>3.2443714967018673</v>
      </c>
      <c r="N33" s="20">
        <v>97.772408064637915</v>
      </c>
      <c r="O33" s="344"/>
      <c r="Q33" s="342"/>
      <c r="R33" s="344"/>
      <c r="S33" s="344"/>
    </row>
    <row r="34" spans="1:236" s="16" customFormat="1" ht="16.899999999999999" customHeight="1" x14ac:dyDescent="0.15">
      <c r="B34" s="17" t="s">
        <v>723</v>
      </c>
      <c r="C34" s="18">
        <v>490.62</v>
      </c>
      <c r="D34" s="19">
        <v>32668</v>
      </c>
      <c r="E34" s="19">
        <v>104746</v>
      </c>
      <c r="F34" s="19">
        <v>51788</v>
      </c>
      <c r="G34" s="100">
        <v>52958</v>
      </c>
      <c r="H34" s="20">
        <v>151.84761021150752</v>
      </c>
      <c r="I34" s="21">
        <v>66.585137173372473</v>
      </c>
      <c r="J34" s="156">
        <v>213.49720761485466</v>
      </c>
      <c r="K34" s="19">
        <v>-18</v>
      </c>
      <c r="L34" s="22">
        <v>-1.7181474552327134E-2</v>
      </c>
      <c r="M34" s="22">
        <v>3.2063793314558588</v>
      </c>
      <c r="N34" s="20">
        <v>97.790702065787983</v>
      </c>
      <c r="O34" s="344"/>
      <c r="Q34" s="342"/>
      <c r="R34" s="344"/>
      <c r="S34" s="344"/>
    </row>
    <row r="35" spans="1:236" s="24" customFormat="1" ht="16.899999999999999" customHeight="1" x14ac:dyDescent="0.15">
      <c r="A35" s="16"/>
      <c r="B35" s="23" t="s">
        <v>289</v>
      </c>
      <c r="C35" s="18">
        <v>490.62</v>
      </c>
      <c r="D35" s="19">
        <v>32942</v>
      </c>
      <c r="E35" s="19">
        <v>104490</v>
      </c>
      <c r="F35" s="19">
        <v>51634</v>
      </c>
      <c r="G35" s="100">
        <v>52856</v>
      </c>
      <c r="H35" s="20">
        <v>151.47649352720316</v>
      </c>
      <c r="I35" s="21">
        <v>67.143614202437732</v>
      </c>
      <c r="J35" s="156">
        <v>212.97541885777179</v>
      </c>
      <c r="K35" s="19">
        <v>-256</v>
      </c>
      <c r="L35" s="22">
        <v>-0.24440074083974567</v>
      </c>
      <c r="M35" s="22">
        <v>3.1719385586788902</v>
      </c>
      <c r="N35" s="20">
        <v>97.688058120175569</v>
      </c>
      <c r="O35" s="344"/>
      <c r="P35" s="16"/>
      <c r="Q35" s="342"/>
      <c r="R35" s="344"/>
      <c r="S35" s="344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</row>
    <row r="36" spans="1:236" s="24" customFormat="1" ht="16.899999999999999" customHeight="1" x14ac:dyDescent="0.15">
      <c r="A36" s="16"/>
      <c r="B36" s="23" t="s">
        <v>185</v>
      </c>
      <c r="C36" s="18">
        <v>490.62</v>
      </c>
      <c r="D36" s="19">
        <v>33228</v>
      </c>
      <c r="E36" s="19">
        <v>104246</v>
      </c>
      <c r="F36" s="19">
        <v>51400</v>
      </c>
      <c r="G36" s="100">
        <v>52846</v>
      </c>
      <c r="H36" s="20">
        <v>151.12277293747556</v>
      </c>
      <c r="I36" s="21">
        <v>67.726550079491261</v>
      </c>
      <c r="J36" s="156">
        <v>212.47808894867717</v>
      </c>
      <c r="K36" s="19">
        <v>-244</v>
      </c>
      <c r="L36" s="22">
        <v>-0.23351516891568572</v>
      </c>
      <c r="M36" s="22">
        <v>3.1372938485614541</v>
      </c>
      <c r="N36" s="20">
        <v>97.263747492714685</v>
      </c>
      <c r="O36" s="344"/>
      <c r="P36" s="16"/>
      <c r="Q36" s="342"/>
      <c r="R36" s="344"/>
      <c r="S36" s="344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</row>
    <row r="37" spans="1:236" s="24" customFormat="1" ht="16.899999999999999" customHeight="1" x14ac:dyDescent="0.15">
      <c r="A37" s="16"/>
      <c r="B37" s="23" t="s">
        <v>204</v>
      </c>
      <c r="C37" s="18">
        <v>490.62</v>
      </c>
      <c r="D37" s="19">
        <v>33649</v>
      </c>
      <c r="E37" s="19">
        <v>104078</v>
      </c>
      <c r="F37" s="19">
        <v>51325</v>
      </c>
      <c r="G37" s="100">
        <v>52753</v>
      </c>
      <c r="H37" s="20">
        <v>150.87922761340081</v>
      </c>
      <c r="I37" s="21">
        <v>68.584647996412698</v>
      </c>
      <c r="J37" s="156">
        <v>212.13566507684155</v>
      </c>
      <c r="K37" s="19">
        <v>-168</v>
      </c>
      <c r="L37" s="22">
        <v>-0.16115726262878194</v>
      </c>
      <c r="M37" s="22">
        <v>3.0930488276026034</v>
      </c>
      <c r="N37" s="20">
        <v>97.293044945311166</v>
      </c>
      <c r="O37" s="344"/>
      <c r="P37" s="16"/>
      <c r="Q37" s="342"/>
      <c r="R37" s="344"/>
      <c r="S37" s="344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</row>
    <row r="38" spans="1:236" s="24" customFormat="1" ht="16.899999999999999" customHeight="1" x14ac:dyDescent="0.15">
      <c r="A38" s="16" t="s">
        <v>724</v>
      </c>
      <c r="B38" s="23" t="s">
        <v>251</v>
      </c>
      <c r="C38" s="18">
        <v>490.62</v>
      </c>
      <c r="D38" s="19">
        <v>33837</v>
      </c>
      <c r="E38" s="19">
        <v>104148</v>
      </c>
      <c r="F38" s="19">
        <v>51249</v>
      </c>
      <c r="G38" s="100">
        <v>52899</v>
      </c>
      <c r="H38" s="20">
        <v>150.98070483176528</v>
      </c>
      <c r="I38" s="21">
        <v>68.967836614895432</v>
      </c>
      <c r="J38" s="156">
        <v>212.2783416901064</v>
      </c>
      <c r="K38" s="19">
        <v>70</v>
      </c>
      <c r="L38" s="22">
        <v>6.725724937066431E-2</v>
      </c>
      <c r="M38" s="22">
        <v>3.0779324408192217</v>
      </c>
      <c r="N38" s="20">
        <v>96.880848409232684</v>
      </c>
      <c r="O38" s="344"/>
      <c r="P38" s="16"/>
      <c r="Q38" s="342"/>
      <c r="R38" s="344"/>
      <c r="S38" s="344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</row>
    <row r="39" spans="1:236" s="24" customFormat="1" ht="16.899999999999999" customHeight="1" x14ac:dyDescent="0.15">
      <c r="A39" s="16"/>
      <c r="B39" s="23" t="s">
        <v>351</v>
      </c>
      <c r="C39" s="18">
        <v>490.62</v>
      </c>
      <c r="D39" s="19">
        <v>34336</v>
      </c>
      <c r="E39" s="19">
        <v>103867</v>
      </c>
      <c r="F39" s="19">
        <v>51070</v>
      </c>
      <c r="G39" s="100">
        <v>52797</v>
      </c>
      <c r="H39" s="20">
        <v>150.57334628375932</v>
      </c>
      <c r="I39" s="21">
        <v>69.984917043740566</v>
      </c>
      <c r="J39" s="156">
        <v>211.70559699971466</v>
      </c>
      <c r="K39" s="19">
        <v>-281</v>
      </c>
      <c r="L39" s="22">
        <v>-0.26980834965625838</v>
      </c>
      <c r="M39" s="22">
        <v>3.0250174743709226</v>
      </c>
      <c r="N39" s="20">
        <v>96.728980813303792</v>
      </c>
      <c r="O39" s="344"/>
      <c r="P39" s="16"/>
      <c r="Q39" s="342"/>
      <c r="R39" s="344"/>
      <c r="S39" s="344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</row>
    <row r="40" spans="1:236" s="24" customFormat="1" ht="16.899999999999999" customHeight="1" x14ac:dyDescent="0.15">
      <c r="A40" s="16"/>
      <c r="B40" s="23" t="s">
        <v>422</v>
      </c>
      <c r="C40" s="18">
        <v>490.62</v>
      </c>
      <c r="D40" s="19">
        <v>34767</v>
      </c>
      <c r="E40" s="19">
        <v>103678</v>
      </c>
      <c r="F40" s="19">
        <v>51024</v>
      </c>
      <c r="G40" s="100">
        <v>52654</v>
      </c>
      <c r="H40" s="20">
        <v>150.29935779417522</v>
      </c>
      <c r="I40" s="21">
        <v>70.863397333985574</v>
      </c>
      <c r="J40" s="156">
        <v>211.32037014389957</v>
      </c>
      <c r="K40" s="19">
        <v>-189</v>
      </c>
      <c r="L40" s="22">
        <v>-0.18196347251773903</v>
      </c>
      <c r="M40" s="22">
        <v>2.9820807087180374</v>
      </c>
      <c r="N40" s="20">
        <v>96.904318760208156</v>
      </c>
      <c r="O40" s="344"/>
      <c r="P40" s="16"/>
      <c r="Q40" s="342"/>
      <c r="R40" s="344"/>
      <c r="S40" s="344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</row>
    <row r="41" spans="1:236" s="24" customFormat="1" ht="16.899999999999999" customHeight="1" x14ac:dyDescent="0.15">
      <c r="A41" s="16"/>
      <c r="B41" s="23" t="s">
        <v>423</v>
      </c>
      <c r="C41" s="18">
        <v>490.62</v>
      </c>
      <c r="D41" s="19">
        <v>35018</v>
      </c>
      <c r="E41" s="19">
        <v>103278</v>
      </c>
      <c r="F41" s="19">
        <v>50803</v>
      </c>
      <c r="G41" s="100">
        <v>52475</v>
      </c>
      <c r="H41" s="20">
        <v>149.71948797494963</v>
      </c>
      <c r="I41" s="21">
        <v>71.374994904406662</v>
      </c>
      <c r="J41" s="156">
        <v>210.50507521095756</v>
      </c>
      <c r="K41" s="19">
        <v>-400</v>
      </c>
      <c r="L41" s="22">
        <v>-0.3858099114566253</v>
      </c>
      <c r="M41" s="22">
        <v>2.9492832257696042</v>
      </c>
      <c r="N41" s="20">
        <v>96.813720819437833</v>
      </c>
      <c r="O41" s="344"/>
      <c r="P41" s="16"/>
      <c r="Q41" s="342"/>
      <c r="R41" s="344"/>
      <c r="S41" s="344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</row>
    <row r="42" spans="1:236" s="24" customFormat="1" ht="16.899999999999999" customHeight="1" x14ac:dyDescent="0.15">
      <c r="A42" s="16"/>
      <c r="B42" s="23" t="s">
        <v>450</v>
      </c>
      <c r="C42" s="18">
        <v>490.62</v>
      </c>
      <c r="D42" s="19">
        <v>35304</v>
      </c>
      <c r="E42" s="19">
        <v>102960</v>
      </c>
      <c r="F42" s="19">
        <v>50717</v>
      </c>
      <c r="G42" s="100">
        <v>52243</v>
      </c>
      <c r="H42" s="20">
        <v>149.25849146866528</v>
      </c>
      <c r="I42" s="21">
        <v>71.957930781460192</v>
      </c>
      <c r="J42" s="156">
        <v>209.85691573926869</v>
      </c>
      <c r="K42" s="19">
        <v>-318</v>
      </c>
      <c r="L42" s="22">
        <v>-0.30790681461685937</v>
      </c>
      <c r="M42" s="22">
        <v>2.9163834126444597</v>
      </c>
      <c r="N42" s="20">
        <v>97.079034511800614</v>
      </c>
      <c r="O42" s="344"/>
      <c r="P42" s="16"/>
      <c r="Q42" s="342"/>
      <c r="R42" s="344"/>
      <c r="S42" s="344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</row>
    <row r="43" spans="1:236" s="24" customFormat="1" ht="16.899999999999999" customHeight="1" x14ac:dyDescent="0.15">
      <c r="A43" s="16" t="s">
        <v>354</v>
      </c>
      <c r="B43" s="17" t="s">
        <v>454</v>
      </c>
      <c r="C43" s="18">
        <v>490.62</v>
      </c>
      <c r="D43" s="19">
        <v>34999</v>
      </c>
      <c r="E43" s="19">
        <v>102348</v>
      </c>
      <c r="F43" s="19">
        <v>50452</v>
      </c>
      <c r="G43" s="100">
        <v>51896</v>
      </c>
      <c r="H43" s="20">
        <v>148.37129064525016</v>
      </c>
      <c r="I43" s="21">
        <v>71.336268395091921</v>
      </c>
      <c r="J43" s="156">
        <v>208.60951449186743</v>
      </c>
      <c r="K43" s="19">
        <v>-612</v>
      </c>
      <c r="L43" s="22">
        <v>-0.59440559440559437</v>
      </c>
      <c r="M43" s="22">
        <v>2.9243121232035203</v>
      </c>
      <c r="N43" s="20">
        <v>97.217511946970873</v>
      </c>
      <c r="O43" s="344"/>
      <c r="P43" s="16"/>
      <c r="Q43" s="342"/>
      <c r="R43" s="344"/>
      <c r="S43" s="344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</row>
    <row r="44" spans="1:236" s="16" customFormat="1" ht="16.899999999999999" customHeight="1" x14ac:dyDescent="0.15">
      <c r="B44" s="17" t="s">
        <v>457</v>
      </c>
      <c r="C44" s="18">
        <v>490.62</v>
      </c>
      <c r="D44" s="181">
        <v>35200</v>
      </c>
      <c r="E44" s="19">
        <v>101781</v>
      </c>
      <c r="F44" s="181">
        <v>50190</v>
      </c>
      <c r="G44" s="19">
        <v>51591</v>
      </c>
      <c r="H44" s="20">
        <v>147.54932517649789</v>
      </c>
      <c r="I44" s="21">
        <v>71.745954098895268</v>
      </c>
      <c r="J44" s="182">
        <v>207.45383392442216</v>
      </c>
      <c r="K44" s="19">
        <v>-567</v>
      </c>
      <c r="L44" s="22">
        <v>-0.55399226169539217</v>
      </c>
      <c r="M44" s="20">
        <v>2.8915056818181819</v>
      </c>
      <c r="N44" s="20">
        <v>97.284410071524107</v>
      </c>
      <c r="O44" s="344"/>
      <c r="Q44" s="342"/>
      <c r="R44" s="344"/>
      <c r="S44" s="344"/>
    </row>
    <row r="45" spans="1:236" s="16" customFormat="1" ht="16.899999999999999" customHeight="1" x14ac:dyDescent="0.15">
      <c r="B45" s="23" t="s">
        <v>486</v>
      </c>
      <c r="C45" s="193">
        <v>490.62</v>
      </c>
      <c r="D45" s="19">
        <v>35362</v>
      </c>
      <c r="E45" s="19">
        <v>101079</v>
      </c>
      <c r="F45" s="100">
        <v>49838</v>
      </c>
      <c r="G45" s="100">
        <v>51241</v>
      </c>
      <c r="H45" s="20">
        <v>146.53165364375698</v>
      </c>
      <c r="I45" s="21">
        <v>72.076148546736775</v>
      </c>
      <c r="J45" s="182">
        <v>206.02299131710896</v>
      </c>
      <c r="K45" s="19">
        <v>-702</v>
      </c>
      <c r="L45" s="22">
        <v>-0.68971615527456009</v>
      </c>
      <c r="M45" s="22">
        <v>2.8584073299021551</v>
      </c>
      <c r="N45" s="20">
        <v>97.261958197537126</v>
      </c>
      <c r="O45" s="344"/>
      <c r="Q45" s="342"/>
      <c r="R45" s="344"/>
      <c r="S45" s="344"/>
    </row>
    <row r="46" spans="1:236" s="612" customFormat="1" ht="16.899999999999999" customHeight="1" x14ac:dyDescent="0.15">
      <c r="B46" s="17" t="s">
        <v>283</v>
      </c>
      <c r="C46" s="18">
        <v>490.62</v>
      </c>
      <c r="D46" s="19">
        <v>35610</v>
      </c>
      <c r="E46" s="19">
        <v>100369</v>
      </c>
      <c r="F46" s="19">
        <v>49552</v>
      </c>
      <c r="G46" s="19">
        <v>50817</v>
      </c>
      <c r="H46" s="20">
        <v>145.50238471463157</v>
      </c>
      <c r="I46" s="21">
        <v>72.58163140516082</v>
      </c>
      <c r="J46" s="182">
        <v>204.57584281113694</v>
      </c>
      <c r="K46" s="19">
        <v>-710</v>
      </c>
      <c r="L46" s="22">
        <v>-0.70242087871862602</v>
      </c>
      <c r="M46" s="22">
        <v>2.8185622016287559</v>
      </c>
      <c r="N46" s="20">
        <v>97.510675561327901</v>
      </c>
      <c r="O46" s="611"/>
      <c r="Q46" s="613"/>
      <c r="R46" s="611"/>
      <c r="S46" s="611"/>
    </row>
    <row r="47" spans="1:236" s="612" customFormat="1" ht="16.899999999999999" customHeight="1" x14ac:dyDescent="0.15">
      <c r="B47" s="17" t="s">
        <v>509</v>
      </c>
      <c r="C47" s="18">
        <v>490.62</v>
      </c>
      <c r="D47" s="19">
        <v>35869</v>
      </c>
      <c r="E47" s="19">
        <v>99486</v>
      </c>
      <c r="F47" s="19">
        <v>49118</v>
      </c>
      <c r="G47" s="19">
        <v>50368</v>
      </c>
      <c r="H47" s="20">
        <v>144.2223220886911</v>
      </c>
      <c r="I47" s="21">
        <v>73.109534874240751</v>
      </c>
      <c r="J47" s="182">
        <v>202.77607924666748</v>
      </c>
      <c r="K47" s="19">
        <v>-883</v>
      </c>
      <c r="L47" s="22">
        <v>-0.87975370881447457</v>
      </c>
      <c r="M47" s="22">
        <v>2.7735927960076947</v>
      </c>
      <c r="N47" s="20">
        <v>97.518265565438384</v>
      </c>
      <c r="O47" s="611"/>
      <c r="Q47" s="613"/>
      <c r="R47" s="611"/>
      <c r="S47" s="611"/>
    </row>
    <row r="48" spans="1:236" s="16" customFormat="1" ht="16.899999999999999" customHeight="1" x14ac:dyDescent="0.15">
      <c r="A48" s="16" t="s">
        <v>724</v>
      </c>
      <c r="B48" s="17" t="s">
        <v>562</v>
      </c>
      <c r="C48" s="18">
        <v>490.64</v>
      </c>
      <c r="D48" s="19">
        <v>35079</v>
      </c>
      <c r="E48" s="19">
        <v>98374</v>
      </c>
      <c r="F48" s="19">
        <v>48488</v>
      </c>
      <c r="G48" s="19">
        <v>49886</v>
      </c>
      <c r="H48" s="20">
        <v>142.61028399124396</v>
      </c>
      <c r="I48" s="21">
        <v>71.496412848524372</v>
      </c>
      <c r="J48" s="182">
        <v>200.50138594488831</v>
      </c>
      <c r="K48" s="19">
        <v>-1112</v>
      </c>
      <c r="L48" s="22">
        <v>-1.1177452103813579</v>
      </c>
      <c r="M48" s="22">
        <v>2.8043558824367856</v>
      </c>
      <c r="N48" s="20">
        <v>97.197610552058691</v>
      </c>
      <c r="O48" s="344"/>
      <c r="Q48" s="342"/>
      <c r="R48" s="344"/>
      <c r="S48" s="344"/>
    </row>
    <row r="49" spans="1:213" s="612" customFormat="1" ht="16.899999999999999" customHeight="1" x14ac:dyDescent="0.15">
      <c r="B49" s="17" t="s">
        <v>581</v>
      </c>
      <c r="C49" s="18">
        <v>490.64</v>
      </c>
      <c r="D49" s="19">
        <v>35466</v>
      </c>
      <c r="E49" s="19">
        <v>97856</v>
      </c>
      <c r="F49" s="19">
        <v>48234</v>
      </c>
      <c r="G49" s="19">
        <v>49622</v>
      </c>
      <c r="H49" s="20">
        <v>141.85935257534683</v>
      </c>
      <c r="I49" s="21">
        <v>72.285178542312082</v>
      </c>
      <c r="J49" s="182">
        <v>199.44562204467636</v>
      </c>
      <c r="K49" s="19">
        <v>-518</v>
      </c>
      <c r="L49" s="22">
        <v>-0.52656189643604989</v>
      </c>
      <c r="M49" s="22">
        <v>2.8043558824367856</v>
      </c>
      <c r="N49" s="20">
        <v>97.202853573011964</v>
      </c>
      <c r="O49" s="611"/>
      <c r="Q49" s="613"/>
      <c r="R49" s="611"/>
      <c r="S49" s="614"/>
    </row>
    <row r="50" spans="1:213" s="612" customFormat="1" ht="16.899999999999999" customHeight="1" x14ac:dyDescent="0.15">
      <c r="B50" s="17" t="s">
        <v>674</v>
      </c>
      <c r="C50" s="18">
        <v>490.64</v>
      </c>
      <c r="D50" s="19">
        <v>35697</v>
      </c>
      <c r="E50" s="19">
        <v>97145</v>
      </c>
      <c r="F50" s="19">
        <v>47906</v>
      </c>
      <c r="G50" s="19">
        <v>49239</v>
      </c>
      <c r="H50" s="20">
        <v>140.80000000000001</v>
      </c>
      <c r="I50" s="21">
        <v>72.755992173487698</v>
      </c>
      <c r="J50" s="182">
        <v>197.99649437469429</v>
      </c>
      <c r="K50" s="19">
        <v>-711</v>
      </c>
      <c r="L50" s="22">
        <v>-0.72657782864617393</v>
      </c>
      <c r="M50" s="22">
        <v>2.7213771465300001</v>
      </c>
      <c r="N50" s="20">
        <v>97.292796360608463</v>
      </c>
      <c r="O50" s="611"/>
      <c r="Q50" s="613"/>
      <c r="R50" s="611"/>
      <c r="S50" s="614"/>
    </row>
    <row r="51" spans="1:213" s="16" customFormat="1" ht="16.899999999999999" customHeight="1" x14ac:dyDescent="0.15">
      <c r="B51" s="17" t="s">
        <v>725</v>
      </c>
      <c r="C51" s="18">
        <v>490.64</v>
      </c>
      <c r="D51" s="19">
        <v>35921</v>
      </c>
      <c r="E51" s="19">
        <v>96330</v>
      </c>
      <c r="F51" s="19">
        <v>47574</v>
      </c>
      <c r="G51" s="19">
        <v>48756</v>
      </c>
      <c r="H51" s="20">
        <v>139.64714921500124</v>
      </c>
      <c r="I51" s="21">
        <v>73.21253872493071</v>
      </c>
      <c r="J51" s="182">
        <v>196.33539866297082</v>
      </c>
      <c r="K51" s="19">
        <v>-815</v>
      </c>
      <c r="L51" s="22">
        <v>-0.84605003633343723</v>
      </c>
      <c r="M51" s="22">
        <v>2.6817182149717436</v>
      </c>
      <c r="N51" s="20">
        <v>97.575682992862411</v>
      </c>
      <c r="O51" s="344"/>
      <c r="Q51" s="342"/>
      <c r="R51" s="344"/>
      <c r="S51" s="686"/>
    </row>
    <row r="52" spans="1:213" s="16" customFormat="1" ht="14.25" customHeight="1" x14ac:dyDescent="0.15">
      <c r="B52" s="17" t="s">
        <v>709</v>
      </c>
      <c r="C52" s="18">
        <v>490.64</v>
      </c>
      <c r="D52" s="19">
        <v>36502</v>
      </c>
      <c r="E52" s="19">
        <v>95812</v>
      </c>
      <c r="F52" s="19">
        <v>47371</v>
      </c>
      <c r="G52" s="19">
        <v>48441</v>
      </c>
      <c r="H52" s="20">
        <v>138.89621779910411</v>
      </c>
      <c r="I52" s="21">
        <v>74.396706342736024</v>
      </c>
      <c r="J52" s="182">
        <v>195.27963476275886</v>
      </c>
      <c r="K52" s="19">
        <v>-518</v>
      </c>
      <c r="L52" s="22">
        <v>-0.54064209076107372</v>
      </c>
      <c r="M52" s="22">
        <v>2.6248424743849652</v>
      </c>
      <c r="N52" s="20">
        <v>97.791127350797879</v>
      </c>
      <c r="O52" s="344"/>
      <c r="Q52" s="342"/>
      <c r="R52" s="344"/>
      <c r="S52" s="686"/>
    </row>
    <row r="53" spans="1:213" s="612" customFormat="1" ht="14.25" customHeight="1" x14ac:dyDescent="0.15">
      <c r="A53" s="724"/>
      <c r="B53" s="725" t="s">
        <v>749</v>
      </c>
      <c r="C53" s="726">
        <v>490.64</v>
      </c>
      <c r="D53" s="727">
        <v>36814</v>
      </c>
      <c r="E53" s="727">
        <v>94839</v>
      </c>
      <c r="F53" s="727">
        <v>46911</v>
      </c>
      <c r="G53" s="727">
        <v>47928</v>
      </c>
      <c r="H53" s="728">
        <v>137.48568446383786</v>
      </c>
      <c r="I53" s="729">
        <v>75.032610467960211</v>
      </c>
      <c r="J53" s="730">
        <v>193.29651067992828</v>
      </c>
      <c r="K53" s="727">
        <v>-973</v>
      </c>
      <c r="L53" s="731">
        <v>-1.0259492402914412</v>
      </c>
      <c r="M53" s="731">
        <v>2.576166675721193</v>
      </c>
      <c r="N53" s="728">
        <v>97.878067100650981</v>
      </c>
      <c r="O53" s="611"/>
      <c r="Q53" s="613"/>
      <c r="R53" s="611"/>
      <c r="S53" s="614"/>
    </row>
    <row r="54" spans="1:213" s="12" customFormat="1" ht="18" customHeight="1" x14ac:dyDescent="0.15">
      <c r="A54" s="12" t="s">
        <v>651</v>
      </c>
      <c r="J54" s="155"/>
      <c r="K54" s="25"/>
      <c r="L54" s="25"/>
      <c r="M54" s="176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</row>
    <row r="55" spans="1:213" s="12" customFormat="1" ht="11.25" x14ac:dyDescent="0.15">
      <c r="A55" s="923" t="s">
        <v>667</v>
      </c>
      <c r="B55" s="923"/>
      <c r="C55" s="923"/>
      <c r="D55" s="923"/>
      <c r="E55" s="923"/>
      <c r="F55" s="923"/>
      <c r="G55" s="923"/>
      <c r="H55" s="923"/>
      <c r="I55" s="15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</row>
    <row r="56" spans="1:213" x14ac:dyDescent="0.15">
      <c r="A56" s="923"/>
      <c r="B56" s="923"/>
      <c r="C56" s="923"/>
      <c r="D56" s="923"/>
      <c r="E56" s="923"/>
      <c r="F56" s="923"/>
      <c r="G56" s="923"/>
      <c r="H56" s="923"/>
    </row>
    <row r="58" spans="1:213" x14ac:dyDescent="0.15">
      <c r="G58" s="174"/>
    </row>
    <row r="60" spans="1:213" x14ac:dyDescent="0.15">
      <c r="J60" s="190"/>
    </row>
  </sheetData>
  <mergeCells count="18">
    <mergeCell ref="A1:H1"/>
    <mergeCell ref="A2:B2"/>
    <mergeCell ref="A3:B4"/>
    <mergeCell ref="C3:C4"/>
    <mergeCell ref="D3:D4"/>
    <mergeCell ref="E3:G3"/>
    <mergeCell ref="U17:V17"/>
    <mergeCell ref="A55:H56"/>
    <mergeCell ref="H3:H4"/>
    <mergeCell ref="I3:I4"/>
    <mergeCell ref="J3:J4"/>
    <mergeCell ref="K3:K4"/>
    <mergeCell ref="L3:L4"/>
    <mergeCell ref="U16:V16"/>
    <mergeCell ref="M3:M4"/>
    <mergeCell ref="N3:N4"/>
    <mergeCell ref="U9:V9"/>
    <mergeCell ref="U13:V13"/>
  </mergeCells>
  <phoneticPr fontId="2"/>
  <pageMargins left="0.78740157480314965" right="0.78740157480314965" top="0.78740157480314965" bottom="0.98425196850393704" header="0.31496062992125984" footer="0.31496062992125984"/>
  <pageSetup paperSize="9" scale="84" pageOrder="overThenDown" orientation="portrait" r:id="rId1"/>
  <headerFooter alignWithMargins="0"/>
  <colBreaks count="1" manualBreakCount="1">
    <brk id="8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71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2.75" style="2" customWidth="1"/>
    <col min="2" max="2" width="12.875" style="2" customWidth="1"/>
    <col min="3" max="3" width="9.5" style="2" customWidth="1"/>
    <col min="4" max="4" width="9.625" style="2" customWidth="1"/>
    <col min="5" max="7" width="9.125" style="2" customWidth="1"/>
    <col min="8" max="8" width="11.75" style="2" customWidth="1"/>
    <col min="9" max="9" width="11.75" style="743" customWidth="1"/>
    <col min="10" max="10" width="4.375" style="2" customWidth="1"/>
    <col min="11" max="11" width="12.875" style="2" customWidth="1"/>
    <col min="12" max="12" width="9.5" style="2" customWidth="1"/>
    <col min="13" max="13" width="9.625" style="2" customWidth="1"/>
    <col min="14" max="16" width="9.125" style="2" customWidth="1"/>
    <col min="17" max="17" width="11.75" style="2" customWidth="1"/>
    <col min="18" max="18" width="11.75" style="743" customWidth="1"/>
    <col min="19" max="19" width="4.375" style="2" customWidth="1"/>
    <col min="20" max="20" width="12.75" style="2" customWidth="1"/>
    <col min="21" max="21" width="9.5" style="2" customWidth="1"/>
    <col min="22" max="22" width="9.625" style="2" customWidth="1"/>
    <col min="23" max="25" width="9.125" style="2" customWidth="1"/>
    <col min="26" max="27" width="11.75" style="743" customWidth="1"/>
    <col min="28" max="28" width="4.375" style="2" customWidth="1"/>
    <col min="29" max="29" width="12.875" style="2" customWidth="1"/>
    <col min="30" max="30" width="9.5" style="2" customWidth="1"/>
    <col min="31" max="31" width="9.625" style="2" customWidth="1"/>
    <col min="32" max="33" width="9.125" style="2" customWidth="1"/>
    <col min="34" max="34" width="9.25" style="2" customWidth="1"/>
    <col min="35" max="35" width="11.75" style="2" customWidth="1"/>
    <col min="36" max="36" width="11.75" style="743" customWidth="1"/>
    <col min="37" max="37" width="9" style="2" customWidth="1"/>
    <col min="38" max="16384" width="9" style="2"/>
  </cols>
  <sheetData>
    <row r="1" spans="1:36" s="695" customFormat="1" ht="25.5" customHeight="1" x14ac:dyDescent="0.15">
      <c r="A1" s="963" t="s">
        <v>186</v>
      </c>
      <c r="B1" s="963"/>
      <c r="C1" s="963"/>
      <c r="D1" s="963"/>
      <c r="E1" s="963"/>
      <c r="F1" s="963"/>
      <c r="G1" s="963"/>
      <c r="H1" s="963"/>
      <c r="I1" s="963"/>
      <c r="J1" s="960" t="s">
        <v>594</v>
      </c>
      <c r="K1" s="960"/>
      <c r="L1" s="960"/>
      <c r="M1" s="960"/>
      <c r="N1" s="960"/>
      <c r="O1" s="960"/>
      <c r="P1" s="960"/>
      <c r="Q1" s="960"/>
      <c r="R1" s="960"/>
      <c r="S1" s="963" t="s">
        <v>186</v>
      </c>
      <c r="T1" s="963"/>
      <c r="U1" s="963"/>
      <c r="V1" s="963"/>
      <c r="W1" s="963"/>
      <c r="X1" s="963"/>
      <c r="Y1" s="963"/>
      <c r="Z1" s="963"/>
      <c r="AA1" s="963"/>
      <c r="AB1" s="960" t="s">
        <v>595</v>
      </c>
      <c r="AC1" s="960"/>
      <c r="AD1" s="960"/>
      <c r="AE1" s="960"/>
      <c r="AF1" s="960"/>
      <c r="AG1" s="960"/>
      <c r="AH1" s="960"/>
      <c r="AI1" s="960"/>
      <c r="AJ1" s="960"/>
    </row>
    <row r="2" spans="1:36" s="345" customFormat="1" ht="18" customHeight="1" x14ac:dyDescent="0.15">
      <c r="A2" s="345" t="s">
        <v>187</v>
      </c>
      <c r="I2" s="865"/>
      <c r="R2" s="866" t="s">
        <v>744</v>
      </c>
      <c r="S2" s="345" t="s">
        <v>187</v>
      </c>
      <c r="Z2" s="865"/>
      <c r="AA2" s="865"/>
      <c r="AJ2" s="866" t="s">
        <v>744</v>
      </c>
    </row>
    <row r="3" spans="1:36" ht="13.5" customHeight="1" x14ac:dyDescent="0.15">
      <c r="A3" s="957" t="s">
        <v>188</v>
      </c>
      <c r="B3" s="947"/>
      <c r="C3" s="961" t="s">
        <v>189</v>
      </c>
      <c r="D3" s="947" t="s">
        <v>413</v>
      </c>
      <c r="E3" s="947" t="s">
        <v>190</v>
      </c>
      <c r="F3" s="947"/>
      <c r="G3" s="947"/>
      <c r="H3" s="948" t="s">
        <v>191</v>
      </c>
      <c r="I3" s="949" t="s">
        <v>192</v>
      </c>
      <c r="J3" s="957" t="s">
        <v>188</v>
      </c>
      <c r="K3" s="947"/>
      <c r="L3" s="961" t="s">
        <v>189</v>
      </c>
      <c r="M3" s="947" t="s">
        <v>413</v>
      </c>
      <c r="N3" s="947" t="s">
        <v>190</v>
      </c>
      <c r="O3" s="947"/>
      <c r="P3" s="947"/>
      <c r="Q3" s="948" t="s">
        <v>191</v>
      </c>
      <c r="R3" s="949" t="s">
        <v>192</v>
      </c>
      <c r="S3" s="957" t="s">
        <v>188</v>
      </c>
      <c r="T3" s="947"/>
      <c r="U3" s="961" t="s">
        <v>189</v>
      </c>
      <c r="V3" s="947" t="s">
        <v>413</v>
      </c>
      <c r="W3" s="947" t="s">
        <v>190</v>
      </c>
      <c r="X3" s="947"/>
      <c r="Y3" s="947"/>
      <c r="Z3" s="955" t="s">
        <v>191</v>
      </c>
      <c r="AA3" s="949" t="s">
        <v>192</v>
      </c>
      <c r="AB3" s="957" t="s">
        <v>188</v>
      </c>
      <c r="AC3" s="947"/>
      <c r="AD3" s="961" t="s">
        <v>189</v>
      </c>
      <c r="AE3" s="947" t="s">
        <v>413</v>
      </c>
      <c r="AF3" s="947" t="s">
        <v>190</v>
      </c>
      <c r="AG3" s="947"/>
      <c r="AH3" s="947"/>
      <c r="AI3" s="948" t="s">
        <v>191</v>
      </c>
      <c r="AJ3" s="949" t="s">
        <v>192</v>
      </c>
    </row>
    <row r="4" spans="1:36" ht="14.25" customHeight="1" x14ac:dyDescent="0.15">
      <c r="A4" s="957"/>
      <c r="B4" s="947"/>
      <c r="C4" s="962"/>
      <c r="D4" s="947"/>
      <c r="E4" s="694" t="s">
        <v>416</v>
      </c>
      <c r="F4" s="694" t="s">
        <v>414</v>
      </c>
      <c r="G4" s="694" t="s">
        <v>415</v>
      </c>
      <c r="H4" s="947"/>
      <c r="I4" s="950"/>
      <c r="J4" s="957"/>
      <c r="K4" s="947"/>
      <c r="L4" s="962"/>
      <c r="M4" s="947"/>
      <c r="N4" s="694" t="s">
        <v>416</v>
      </c>
      <c r="O4" s="694" t="s">
        <v>414</v>
      </c>
      <c r="P4" s="694" t="s">
        <v>415</v>
      </c>
      <c r="Q4" s="947"/>
      <c r="R4" s="950"/>
      <c r="S4" s="957"/>
      <c r="T4" s="947"/>
      <c r="U4" s="962"/>
      <c r="V4" s="947"/>
      <c r="W4" s="694" t="s">
        <v>416</v>
      </c>
      <c r="X4" s="694" t="s">
        <v>414</v>
      </c>
      <c r="Y4" s="694" t="s">
        <v>415</v>
      </c>
      <c r="Z4" s="956"/>
      <c r="AA4" s="950"/>
      <c r="AB4" s="957"/>
      <c r="AC4" s="947"/>
      <c r="AD4" s="962"/>
      <c r="AE4" s="947"/>
      <c r="AF4" s="694" t="s">
        <v>416</v>
      </c>
      <c r="AG4" s="694" t="s">
        <v>414</v>
      </c>
      <c r="AH4" s="694" t="s">
        <v>415</v>
      </c>
      <c r="AI4" s="947"/>
      <c r="AJ4" s="950"/>
    </row>
    <row r="5" spans="1:36" ht="14.45" customHeight="1" x14ac:dyDescent="0.15">
      <c r="A5" s="953" t="s">
        <v>567</v>
      </c>
      <c r="B5" s="964"/>
      <c r="C5" s="732">
        <v>9.6599999999999984</v>
      </c>
      <c r="D5" s="733">
        <v>9352</v>
      </c>
      <c r="E5" s="734">
        <v>22783</v>
      </c>
      <c r="F5" s="735">
        <v>11001</v>
      </c>
      <c r="G5" s="734">
        <v>11782</v>
      </c>
      <c r="H5" s="736">
        <f>D5/C5</f>
        <v>968.11594202898561</v>
      </c>
      <c r="I5" s="765">
        <f>E5/C5</f>
        <v>2358.4886128364392</v>
      </c>
      <c r="J5" s="945" t="s">
        <v>70</v>
      </c>
      <c r="K5" s="946"/>
      <c r="L5" s="741">
        <v>29.240000000000002</v>
      </c>
      <c r="M5" s="734">
        <v>4958</v>
      </c>
      <c r="N5" s="746">
        <v>13590</v>
      </c>
      <c r="O5" s="734">
        <v>6750</v>
      </c>
      <c r="P5" s="734">
        <v>6840</v>
      </c>
      <c r="Q5" s="747">
        <f>M5/L5</f>
        <v>169.56224350205198</v>
      </c>
      <c r="R5" s="768">
        <f>N5/L5</f>
        <v>464.77428180574555</v>
      </c>
      <c r="S5" s="945" t="s">
        <v>103</v>
      </c>
      <c r="T5" s="946"/>
      <c r="U5" s="221">
        <v>26.119999999999997</v>
      </c>
      <c r="V5" s="749">
        <v>3561</v>
      </c>
      <c r="W5" s="749">
        <v>9467</v>
      </c>
      <c r="X5" s="749">
        <v>4742</v>
      </c>
      <c r="Y5" s="749">
        <v>4725</v>
      </c>
      <c r="Z5" s="750">
        <f>V5/U5</f>
        <v>136.3323124042879</v>
      </c>
      <c r="AA5" s="768">
        <f>W5/U5</f>
        <v>362.44257274119451</v>
      </c>
      <c r="AB5" s="953" t="s">
        <v>252</v>
      </c>
      <c r="AC5" s="953"/>
      <c r="AD5" s="244">
        <v>50.150000000000006</v>
      </c>
      <c r="AE5" s="198">
        <v>1050</v>
      </c>
      <c r="AF5" s="198">
        <v>2795</v>
      </c>
      <c r="AG5" s="198">
        <v>1444</v>
      </c>
      <c r="AH5" s="198">
        <v>1351</v>
      </c>
      <c r="AI5" s="309">
        <f>AE5/AD5</f>
        <v>20.937188434695909</v>
      </c>
      <c r="AJ5" s="765">
        <f>AF5/AD5</f>
        <v>55.732801595214347</v>
      </c>
    </row>
    <row r="6" spans="1:36" ht="14.45" customHeight="1" x14ac:dyDescent="0.15">
      <c r="A6" s="3"/>
      <c r="B6" s="192" t="s">
        <v>193</v>
      </c>
      <c r="C6" s="222">
        <v>0.12</v>
      </c>
      <c r="D6" s="737">
        <v>195</v>
      </c>
      <c r="E6" s="738">
        <v>504</v>
      </c>
      <c r="F6" s="739">
        <v>260</v>
      </c>
      <c r="G6" s="738">
        <v>244</v>
      </c>
      <c r="H6" s="571">
        <f>D6/C6</f>
        <v>1625</v>
      </c>
      <c r="I6" s="766">
        <f t="shared" ref="I6:I47" si="0">E6/C6</f>
        <v>4200</v>
      </c>
      <c r="J6" s="3"/>
      <c r="K6" s="26" t="s">
        <v>74</v>
      </c>
      <c r="L6" s="740">
        <v>3.01</v>
      </c>
      <c r="M6" s="738">
        <v>630</v>
      </c>
      <c r="N6" s="737">
        <v>1848</v>
      </c>
      <c r="O6" s="738">
        <v>921</v>
      </c>
      <c r="P6" s="738">
        <v>927</v>
      </c>
      <c r="Q6" s="748">
        <f t="shared" ref="Q6:Q45" si="1">M6/L6</f>
        <v>209.30232558139537</v>
      </c>
      <c r="R6" s="766">
        <f t="shared" ref="R6:R45" si="2">N6/L6</f>
        <v>613.95348837209303</v>
      </c>
      <c r="S6" s="3"/>
      <c r="T6" s="26" t="s">
        <v>107</v>
      </c>
      <c r="U6" s="740">
        <v>6.32</v>
      </c>
      <c r="V6" s="739">
        <v>939</v>
      </c>
      <c r="W6" s="739">
        <v>2340</v>
      </c>
      <c r="X6" s="739">
        <v>1229</v>
      </c>
      <c r="Y6" s="738">
        <v>1111</v>
      </c>
      <c r="Z6" s="751">
        <f t="shared" ref="Z6:Z50" si="3">V6/U6</f>
        <v>148.57594936708861</v>
      </c>
      <c r="AA6" s="766">
        <f t="shared" ref="AA6:AA50" si="4">W6/U6</f>
        <v>370.25316455696202</v>
      </c>
      <c r="AB6" s="70"/>
      <c r="AC6" s="70" t="s">
        <v>254</v>
      </c>
      <c r="AD6" s="758">
        <v>10.48</v>
      </c>
      <c r="AE6" s="739">
        <v>840</v>
      </c>
      <c r="AF6" s="739">
        <v>2246</v>
      </c>
      <c r="AG6" s="739">
        <v>1155</v>
      </c>
      <c r="AH6" s="738">
        <v>1091</v>
      </c>
      <c r="AI6" s="311">
        <f t="shared" ref="AI6:AI20" si="5">AE6/AD6</f>
        <v>80.152671755725194</v>
      </c>
      <c r="AJ6" s="766">
        <f t="shared" ref="AJ6:AJ20" si="6">AF6/AD6</f>
        <v>214.31297709923663</v>
      </c>
    </row>
    <row r="7" spans="1:36" ht="14.45" customHeight="1" x14ac:dyDescent="0.15">
      <c r="A7" s="3"/>
      <c r="B7" s="192" t="s">
        <v>194</v>
      </c>
      <c r="C7" s="222">
        <v>0.42</v>
      </c>
      <c r="D7" s="737">
        <v>452</v>
      </c>
      <c r="E7" s="738">
        <v>1118</v>
      </c>
      <c r="F7" s="739">
        <v>557</v>
      </c>
      <c r="G7" s="738">
        <v>561</v>
      </c>
      <c r="H7" s="571">
        <f t="shared" ref="H7:H47" si="7">D7/C7</f>
        <v>1076.1904761904761</v>
      </c>
      <c r="I7" s="766">
        <f t="shared" si="0"/>
        <v>2661.9047619047619</v>
      </c>
      <c r="J7" s="3"/>
      <c r="K7" s="26" t="s">
        <v>78</v>
      </c>
      <c r="L7" s="740">
        <v>2.69</v>
      </c>
      <c r="M7" s="738">
        <v>229</v>
      </c>
      <c r="N7" s="737">
        <v>673</v>
      </c>
      <c r="O7" s="738">
        <v>341</v>
      </c>
      <c r="P7" s="738">
        <v>332</v>
      </c>
      <c r="Q7" s="748">
        <f t="shared" si="1"/>
        <v>85.130111524163567</v>
      </c>
      <c r="R7" s="766">
        <f t="shared" si="2"/>
        <v>250.18587360594796</v>
      </c>
      <c r="S7" s="3"/>
      <c r="T7" s="26" t="s">
        <v>202</v>
      </c>
      <c r="U7" s="740">
        <v>7.21</v>
      </c>
      <c r="V7" s="739">
        <v>1163</v>
      </c>
      <c r="W7" s="739">
        <v>2906</v>
      </c>
      <c r="X7" s="739">
        <v>1461</v>
      </c>
      <c r="Y7" s="738">
        <v>1445</v>
      </c>
      <c r="Z7" s="751">
        <f t="shared" si="3"/>
        <v>161.30374479889042</v>
      </c>
      <c r="AA7" s="766">
        <f t="shared" si="4"/>
        <v>403.05131761442442</v>
      </c>
      <c r="AB7" s="70"/>
      <c r="AC7" s="70" t="s">
        <v>255</v>
      </c>
      <c r="AD7" s="758">
        <v>11.38</v>
      </c>
      <c r="AE7" s="739">
        <v>106</v>
      </c>
      <c r="AF7" s="739">
        <v>280</v>
      </c>
      <c r="AG7" s="739">
        <v>149</v>
      </c>
      <c r="AH7" s="738">
        <v>131</v>
      </c>
      <c r="AI7" s="311">
        <f t="shared" si="5"/>
        <v>9.3145869947275912</v>
      </c>
      <c r="AJ7" s="766">
        <f t="shared" si="6"/>
        <v>24.604569420035148</v>
      </c>
    </row>
    <row r="8" spans="1:36" ht="14.45" customHeight="1" x14ac:dyDescent="0.15">
      <c r="A8" s="3"/>
      <c r="B8" s="26" t="s">
        <v>42</v>
      </c>
      <c r="C8" s="222">
        <v>0.17</v>
      </c>
      <c r="D8" s="737">
        <v>295</v>
      </c>
      <c r="E8" s="738">
        <v>649</v>
      </c>
      <c r="F8" s="739">
        <v>296</v>
      </c>
      <c r="G8" s="738">
        <v>353</v>
      </c>
      <c r="H8" s="571">
        <f t="shared" si="7"/>
        <v>1735.2941176470588</v>
      </c>
      <c r="I8" s="766">
        <f t="shared" si="0"/>
        <v>3817.6470588235293</v>
      </c>
      <c r="J8" s="3"/>
      <c r="K8" s="26" t="s">
        <v>82</v>
      </c>
      <c r="L8" s="740">
        <v>2.5499999999999998</v>
      </c>
      <c r="M8" s="738">
        <v>19</v>
      </c>
      <c r="N8" s="737">
        <v>60</v>
      </c>
      <c r="O8" s="738">
        <v>28</v>
      </c>
      <c r="P8" s="738">
        <v>32</v>
      </c>
      <c r="Q8" s="748">
        <f t="shared" si="1"/>
        <v>7.4509803921568629</v>
      </c>
      <c r="R8" s="766">
        <f t="shared" si="2"/>
        <v>23.529411764705884</v>
      </c>
      <c r="S8" s="3"/>
      <c r="T8" s="26" t="s">
        <v>114</v>
      </c>
      <c r="U8" s="740">
        <v>1.78</v>
      </c>
      <c r="V8" s="738">
        <v>187</v>
      </c>
      <c r="W8" s="739">
        <v>619</v>
      </c>
      <c r="X8" s="739">
        <v>282</v>
      </c>
      <c r="Y8" s="738">
        <v>337</v>
      </c>
      <c r="Z8" s="751">
        <f t="shared" si="3"/>
        <v>105.0561797752809</v>
      </c>
      <c r="AA8" s="766">
        <f t="shared" si="4"/>
        <v>347.75280898876406</v>
      </c>
      <c r="AB8" s="70"/>
      <c r="AC8" s="70" t="s">
        <v>256</v>
      </c>
      <c r="AD8" s="758">
        <v>26.09</v>
      </c>
      <c r="AE8" s="739">
        <v>87</v>
      </c>
      <c r="AF8" s="739">
        <v>216</v>
      </c>
      <c r="AG8" s="739">
        <v>111</v>
      </c>
      <c r="AH8" s="738">
        <v>105</v>
      </c>
      <c r="AI8" s="311">
        <f t="shared" si="5"/>
        <v>3.3346109620544269</v>
      </c>
      <c r="AJ8" s="766">
        <f t="shared" si="6"/>
        <v>8.279034112686853</v>
      </c>
    </row>
    <row r="9" spans="1:36" ht="14.45" customHeight="1" x14ac:dyDescent="0.15">
      <c r="A9" s="3"/>
      <c r="B9" s="26" t="s">
        <v>46</v>
      </c>
      <c r="C9" s="222">
        <v>0.14000000000000001</v>
      </c>
      <c r="D9" s="737">
        <v>210</v>
      </c>
      <c r="E9" s="738">
        <v>404</v>
      </c>
      <c r="F9" s="739">
        <v>202</v>
      </c>
      <c r="G9" s="738">
        <v>202</v>
      </c>
      <c r="H9" s="571">
        <f t="shared" si="7"/>
        <v>1499.9999999999998</v>
      </c>
      <c r="I9" s="766">
        <f t="shared" si="0"/>
        <v>2885.7142857142853</v>
      </c>
      <c r="J9" s="3"/>
      <c r="K9" s="26" t="s">
        <v>86</v>
      </c>
      <c r="L9" s="740">
        <v>4.1900000000000004</v>
      </c>
      <c r="M9" s="738">
        <v>109</v>
      </c>
      <c r="N9" s="737">
        <v>437</v>
      </c>
      <c r="O9" s="738">
        <v>176</v>
      </c>
      <c r="P9" s="738">
        <v>261</v>
      </c>
      <c r="Q9" s="748">
        <f t="shared" si="1"/>
        <v>26.01431980906921</v>
      </c>
      <c r="R9" s="766">
        <f t="shared" si="2"/>
        <v>104.29594272076372</v>
      </c>
      <c r="S9" s="3"/>
      <c r="T9" s="26" t="s">
        <v>118</v>
      </c>
      <c r="U9" s="740">
        <v>4.1399999999999997</v>
      </c>
      <c r="V9" s="738">
        <v>255</v>
      </c>
      <c r="W9" s="739">
        <v>803</v>
      </c>
      <c r="X9" s="739">
        <v>399</v>
      </c>
      <c r="Y9" s="738">
        <v>404</v>
      </c>
      <c r="Z9" s="751">
        <f t="shared" si="3"/>
        <v>61.594202898550726</v>
      </c>
      <c r="AA9" s="766">
        <f t="shared" si="4"/>
        <v>193.96135265700485</v>
      </c>
      <c r="AB9" s="70"/>
      <c r="AC9" s="70" t="s">
        <v>317</v>
      </c>
      <c r="AD9" s="758">
        <v>2.2000000000000002</v>
      </c>
      <c r="AE9" s="739">
        <v>17</v>
      </c>
      <c r="AF9" s="739">
        <v>53</v>
      </c>
      <c r="AG9" s="739">
        <v>29</v>
      </c>
      <c r="AH9" s="738">
        <v>24</v>
      </c>
      <c r="AI9" s="311">
        <f t="shared" si="5"/>
        <v>7.7272727272727266</v>
      </c>
      <c r="AJ9" s="766">
        <f t="shared" si="6"/>
        <v>24.09090909090909</v>
      </c>
    </row>
    <row r="10" spans="1:36" ht="14.45" customHeight="1" x14ac:dyDescent="0.15">
      <c r="A10" s="3"/>
      <c r="B10" s="26" t="s">
        <v>50</v>
      </c>
      <c r="C10" s="222">
        <v>0.09</v>
      </c>
      <c r="D10" s="737">
        <v>170</v>
      </c>
      <c r="E10" s="738">
        <v>403</v>
      </c>
      <c r="F10" s="739">
        <v>189</v>
      </c>
      <c r="G10" s="738">
        <v>214</v>
      </c>
      <c r="H10" s="571">
        <f t="shared" si="7"/>
        <v>1888.8888888888889</v>
      </c>
      <c r="I10" s="766">
        <f t="shared" si="0"/>
        <v>4477.7777777777783</v>
      </c>
      <c r="J10" s="3"/>
      <c r="K10" s="26" t="s">
        <v>90</v>
      </c>
      <c r="L10" s="740">
        <v>4.3899999999999997</v>
      </c>
      <c r="M10" s="738">
        <v>497</v>
      </c>
      <c r="N10" s="737">
        <v>1458</v>
      </c>
      <c r="O10" s="738">
        <v>767</v>
      </c>
      <c r="P10" s="738">
        <v>691</v>
      </c>
      <c r="Q10" s="748">
        <f t="shared" si="1"/>
        <v>113.21184510250571</v>
      </c>
      <c r="R10" s="766">
        <f t="shared" si="2"/>
        <v>332.11845102505697</v>
      </c>
      <c r="S10" s="3"/>
      <c r="T10" s="26" t="s">
        <v>122</v>
      </c>
      <c r="U10" s="740">
        <v>2.6</v>
      </c>
      <c r="V10" s="738">
        <v>79</v>
      </c>
      <c r="W10" s="739">
        <v>239</v>
      </c>
      <c r="X10" s="739">
        <v>119</v>
      </c>
      <c r="Y10" s="738">
        <v>120</v>
      </c>
      <c r="Z10" s="751">
        <f t="shared" si="3"/>
        <v>30.384615384615383</v>
      </c>
      <c r="AA10" s="766">
        <f t="shared" si="4"/>
        <v>91.92307692307692</v>
      </c>
      <c r="AB10" s="954" t="s">
        <v>253</v>
      </c>
      <c r="AC10" s="954"/>
      <c r="AD10" s="759">
        <v>69.94</v>
      </c>
      <c r="AE10" s="198">
        <v>492</v>
      </c>
      <c r="AF10" s="367">
        <v>1254</v>
      </c>
      <c r="AG10" s="760">
        <v>626</v>
      </c>
      <c r="AH10" s="198">
        <v>628</v>
      </c>
      <c r="AI10" s="313">
        <f t="shared" si="5"/>
        <v>7.0346010866456963</v>
      </c>
      <c r="AJ10" s="768">
        <f t="shared" si="6"/>
        <v>17.929653989133545</v>
      </c>
    </row>
    <row r="11" spans="1:36" ht="14.45" customHeight="1" x14ac:dyDescent="0.15">
      <c r="A11" s="3"/>
      <c r="B11" s="26" t="s">
        <v>726</v>
      </c>
      <c r="C11" s="222">
        <v>0.27</v>
      </c>
      <c r="D11" s="737">
        <v>282</v>
      </c>
      <c r="E11" s="738">
        <v>676</v>
      </c>
      <c r="F11" s="737">
        <v>318</v>
      </c>
      <c r="G11" s="738">
        <v>358</v>
      </c>
      <c r="H11" s="571">
        <f t="shared" si="7"/>
        <v>1044.4444444444443</v>
      </c>
      <c r="I11" s="766">
        <f t="shared" si="0"/>
        <v>2503.7037037037035</v>
      </c>
      <c r="J11" s="3"/>
      <c r="K11" s="26" t="s">
        <v>94</v>
      </c>
      <c r="L11" s="740">
        <v>0.66</v>
      </c>
      <c r="M11" s="738">
        <v>541</v>
      </c>
      <c r="N11" s="738">
        <v>1437</v>
      </c>
      <c r="O11" s="738">
        <v>691</v>
      </c>
      <c r="P11" s="738">
        <v>746</v>
      </c>
      <c r="Q11" s="748">
        <f t="shared" si="1"/>
        <v>819.69696969696963</v>
      </c>
      <c r="R11" s="766">
        <f t="shared" si="2"/>
        <v>2177.272727272727</v>
      </c>
      <c r="S11" s="3"/>
      <c r="T11" s="26" t="s">
        <v>126</v>
      </c>
      <c r="U11" s="740">
        <v>1.9</v>
      </c>
      <c r="V11" s="738">
        <v>138</v>
      </c>
      <c r="W11" s="739">
        <v>369</v>
      </c>
      <c r="X11" s="738">
        <v>187</v>
      </c>
      <c r="Y11" s="752">
        <v>182</v>
      </c>
      <c r="Z11" s="751">
        <f t="shared" si="3"/>
        <v>72.631578947368425</v>
      </c>
      <c r="AA11" s="766">
        <f t="shared" si="4"/>
        <v>194.21052631578948</v>
      </c>
      <c r="AB11" s="30"/>
      <c r="AC11" s="26" t="s">
        <v>263</v>
      </c>
      <c r="AD11" s="758">
        <v>9.5399999999999991</v>
      </c>
      <c r="AE11" s="739">
        <v>189</v>
      </c>
      <c r="AF11" s="739">
        <v>529</v>
      </c>
      <c r="AG11" s="739">
        <v>260</v>
      </c>
      <c r="AH11" s="738">
        <v>269</v>
      </c>
      <c r="AI11" s="311">
        <f t="shared" si="5"/>
        <v>19.811320754716984</v>
      </c>
      <c r="AJ11" s="766">
        <f t="shared" si="6"/>
        <v>55.45073375262055</v>
      </c>
    </row>
    <row r="12" spans="1:36" ht="14.45" customHeight="1" x14ac:dyDescent="0.15">
      <c r="A12" s="3"/>
      <c r="B12" s="26" t="s">
        <v>57</v>
      </c>
      <c r="C12" s="222">
        <v>0.12</v>
      </c>
      <c r="D12" s="737">
        <v>118</v>
      </c>
      <c r="E12" s="738">
        <v>272</v>
      </c>
      <c r="F12" s="737">
        <v>132</v>
      </c>
      <c r="G12" s="738">
        <v>140</v>
      </c>
      <c r="H12" s="571">
        <f t="shared" si="7"/>
        <v>983.33333333333337</v>
      </c>
      <c r="I12" s="766">
        <f t="shared" si="0"/>
        <v>2266.666666666667</v>
      </c>
      <c r="J12" s="3"/>
      <c r="K12" s="26" t="s">
        <v>98</v>
      </c>
      <c r="L12" s="740">
        <v>0.33</v>
      </c>
      <c r="M12" s="738">
        <v>18</v>
      </c>
      <c r="N12" s="738">
        <v>51</v>
      </c>
      <c r="O12" s="738">
        <v>26</v>
      </c>
      <c r="P12" s="738">
        <v>25</v>
      </c>
      <c r="Q12" s="748">
        <f t="shared" si="1"/>
        <v>54.54545454545454</v>
      </c>
      <c r="R12" s="766">
        <f t="shared" si="2"/>
        <v>154.54545454545453</v>
      </c>
      <c r="S12" s="3"/>
      <c r="T12" s="26" t="s">
        <v>129</v>
      </c>
      <c r="U12" s="740">
        <v>1.33</v>
      </c>
      <c r="V12" s="738">
        <v>0</v>
      </c>
      <c r="W12" s="739">
        <v>0</v>
      </c>
      <c r="X12" s="738">
        <v>0</v>
      </c>
      <c r="Y12" s="752">
        <v>0</v>
      </c>
      <c r="Z12" s="753" t="s">
        <v>727</v>
      </c>
      <c r="AA12" s="769" t="s">
        <v>178</v>
      </c>
      <c r="AB12" s="30"/>
      <c r="AC12" s="26" t="s">
        <v>257</v>
      </c>
      <c r="AD12" s="758">
        <v>23.6</v>
      </c>
      <c r="AE12" s="739">
        <v>220</v>
      </c>
      <c r="AF12" s="739">
        <v>544</v>
      </c>
      <c r="AG12" s="739">
        <v>280</v>
      </c>
      <c r="AH12" s="738">
        <v>264</v>
      </c>
      <c r="AI12" s="311">
        <f t="shared" si="5"/>
        <v>9.3220338983050848</v>
      </c>
      <c r="AJ12" s="766">
        <f t="shared" si="6"/>
        <v>23.050847457627118</v>
      </c>
    </row>
    <row r="13" spans="1:36" ht="14.45" customHeight="1" x14ac:dyDescent="0.15">
      <c r="A13" s="3"/>
      <c r="B13" s="26" t="s">
        <v>61</v>
      </c>
      <c r="C13" s="222">
        <v>0.04</v>
      </c>
      <c r="D13" s="737">
        <v>63</v>
      </c>
      <c r="E13" s="738">
        <v>137</v>
      </c>
      <c r="F13" s="737">
        <v>65</v>
      </c>
      <c r="G13" s="738">
        <v>72</v>
      </c>
      <c r="H13" s="571">
        <f t="shared" si="7"/>
        <v>1575</v>
      </c>
      <c r="I13" s="766">
        <f t="shared" si="0"/>
        <v>3425</v>
      </c>
      <c r="J13" s="3"/>
      <c r="K13" s="26" t="s">
        <v>102</v>
      </c>
      <c r="L13" s="740">
        <v>0.86</v>
      </c>
      <c r="M13" s="738">
        <v>31</v>
      </c>
      <c r="N13" s="738">
        <v>83</v>
      </c>
      <c r="O13" s="738">
        <v>44</v>
      </c>
      <c r="P13" s="738">
        <v>39</v>
      </c>
      <c r="Q13" s="748">
        <f t="shared" si="1"/>
        <v>36.04651162790698</v>
      </c>
      <c r="R13" s="766">
        <f t="shared" si="2"/>
        <v>96.511627906976742</v>
      </c>
      <c r="S13" s="3"/>
      <c r="T13" s="26" t="s">
        <v>45</v>
      </c>
      <c r="U13" s="740">
        <v>0.47</v>
      </c>
      <c r="V13" s="738">
        <v>0</v>
      </c>
      <c r="W13" s="739">
        <v>0</v>
      </c>
      <c r="X13" s="738">
        <v>0</v>
      </c>
      <c r="Y13" s="752">
        <v>0</v>
      </c>
      <c r="Z13" s="753" t="s">
        <v>727</v>
      </c>
      <c r="AA13" s="769" t="s">
        <v>178</v>
      </c>
      <c r="AB13" s="30"/>
      <c r="AC13" s="26" t="s">
        <v>258</v>
      </c>
      <c r="AD13" s="758">
        <v>36.799999999999997</v>
      </c>
      <c r="AE13" s="739">
        <v>83</v>
      </c>
      <c r="AF13" s="739">
        <v>181</v>
      </c>
      <c r="AG13" s="739">
        <v>86</v>
      </c>
      <c r="AH13" s="738">
        <v>95</v>
      </c>
      <c r="AI13" s="311">
        <f t="shared" si="5"/>
        <v>2.2554347826086958</v>
      </c>
      <c r="AJ13" s="766">
        <f t="shared" si="6"/>
        <v>4.9184782608695654</v>
      </c>
    </row>
    <row r="14" spans="1:36" ht="14.45" customHeight="1" x14ac:dyDescent="0.15">
      <c r="A14" s="3"/>
      <c r="B14" s="26" t="s">
        <v>65</v>
      </c>
      <c r="C14" s="222">
        <v>0.03</v>
      </c>
      <c r="D14" s="737">
        <v>29</v>
      </c>
      <c r="E14" s="738">
        <v>74</v>
      </c>
      <c r="F14" s="737">
        <v>34</v>
      </c>
      <c r="G14" s="738">
        <v>40</v>
      </c>
      <c r="H14" s="571">
        <f t="shared" si="7"/>
        <v>966.66666666666674</v>
      </c>
      <c r="I14" s="766">
        <f t="shared" si="0"/>
        <v>2466.666666666667</v>
      </c>
      <c r="J14" s="3"/>
      <c r="K14" s="26" t="s">
        <v>106</v>
      </c>
      <c r="L14" s="740">
        <v>0.53</v>
      </c>
      <c r="M14" s="738">
        <v>403</v>
      </c>
      <c r="N14" s="738">
        <v>1157</v>
      </c>
      <c r="O14" s="738">
        <v>556</v>
      </c>
      <c r="P14" s="738">
        <v>601</v>
      </c>
      <c r="Q14" s="748">
        <f t="shared" si="1"/>
        <v>760.37735849056605</v>
      </c>
      <c r="R14" s="766">
        <f t="shared" si="2"/>
        <v>2183.018867924528</v>
      </c>
      <c r="S14" s="3"/>
      <c r="T14" s="26" t="s">
        <v>49</v>
      </c>
      <c r="U14" s="740">
        <v>0.08</v>
      </c>
      <c r="V14" s="738">
        <v>191</v>
      </c>
      <c r="W14" s="739">
        <v>476</v>
      </c>
      <c r="X14" s="738">
        <v>231</v>
      </c>
      <c r="Y14" s="752">
        <v>245</v>
      </c>
      <c r="Z14" s="751">
        <f t="shared" si="3"/>
        <v>2387.5</v>
      </c>
      <c r="AA14" s="766">
        <f t="shared" si="4"/>
        <v>5950</v>
      </c>
      <c r="AB14" s="945" t="s">
        <v>669</v>
      </c>
      <c r="AC14" s="946"/>
      <c r="AD14" s="244">
        <v>37.74</v>
      </c>
      <c r="AE14" s="761">
        <v>390</v>
      </c>
      <c r="AF14" s="761">
        <v>1063</v>
      </c>
      <c r="AG14" s="761">
        <v>522</v>
      </c>
      <c r="AH14" s="761">
        <v>541</v>
      </c>
      <c r="AI14" s="313">
        <f t="shared" si="5"/>
        <v>10.333863275039745</v>
      </c>
      <c r="AJ14" s="768">
        <f t="shared" si="6"/>
        <v>28.166401695813459</v>
      </c>
    </row>
    <row r="15" spans="1:36" ht="14.45" customHeight="1" x14ac:dyDescent="0.15">
      <c r="A15" s="3"/>
      <c r="B15" s="26" t="s">
        <v>69</v>
      </c>
      <c r="C15" s="222">
        <v>0.01</v>
      </c>
      <c r="D15" s="737">
        <v>8</v>
      </c>
      <c r="E15" s="738">
        <v>22</v>
      </c>
      <c r="F15" s="737">
        <v>11</v>
      </c>
      <c r="G15" s="738">
        <v>11</v>
      </c>
      <c r="H15" s="571">
        <f t="shared" si="7"/>
        <v>800</v>
      </c>
      <c r="I15" s="766">
        <f t="shared" si="0"/>
        <v>2200</v>
      </c>
      <c r="J15" s="3"/>
      <c r="K15" s="26" t="s">
        <v>110</v>
      </c>
      <c r="L15" s="740">
        <v>3.52</v>
      </c>
      <c r="M15" s="738">
        <v>197</v>
      </c>
      <c r="N15" s="738">
        <v>524</v>
      </c>
      <c r="O15" s="738">
        <v>272</v>
      </c>
      <c r="P15" s="738">
        <v>252</v>
      </c>
      <c r="Q15" s="748">
        <f t="shared" si="1"/>
        <v>55.965909090909093</v>
      </c>
      <c r="R15" s="766">
        <f t="shared" si="2"/>
        <v>148.86363636363637</v>
      </c>
      <c r="S15" s="3"/>
      <c r="T15" s="26" t="s">
        <v>53</v>
      </c>
      <c r="U15" s="740">
        <v>0.09</v>
      </c>
      <c r="V15" s="738">
        <v>149</v>
      </c>
      <c r="W15" s="739">
        <v>393</v>
      </c>
      <c r="X15" s="738">
        <v>197</v>
      </c>
      <c r="Y15" s="752">
        <v>196</v>
      </c>
      <c r="Z15" s="751">
        <f t="shared" si="3"/>
        <v>1655.5555555555557</v>
      </c>
      <c r="AA15" s="766">
        <f t="shared" si="4"/>
        <v>4366.666666666667</v>
      </c>
      <c r="AB15" s="30"/>
      <c r="AC15" s="26" t="s">
        <v>259</v>
      </c>
      <c r="AD15" s="245">
        <v>6.6</v>
      </c>
      <c r="AE15" s="752">
        <v>155</v>
      </c>
      <c r="AF15" s="752">
        <v>469</v>
      </c>
      <c r="AG15" s="752">
        <v>234</v>
      </c>
      <c r="AH15" s="752">
        <v>235</v>
      </c>
      <c r="AI15" s="311">
        <f t="shared" si="5"/>
        <v>23.484848484848484</v>
      </c>
      <c r="AJ15" s="766">
        <f t="shared" si="6"/>
        <v>71.060606060606062</v>
      </c>
    </row>
    <row r="16" spans="1:36" ht="14.45" customHeight="1" x14ac:dyDescent="0.15">
      <c r="A16" s="3"/>
      <c r="B16" s="26" t="s">
        <v>73</v>
      </c>
      <c r="C16" s="222">
        <v>0.01</v>
      </c>
      <c r="D16" s="737">
        <v>6</v>
      </c>
      <c r="E16" s="738">
        <v>5</v>
      </c>
      <c r="F16" s="737">
        <v>2</v>
      </c>
      <c r="G16" s="738">
        <v>3</v>
      </c>
      <c r="H16" s="571">
        <f t="shared" si="7"/>
        <v>600</v>
      </c>
      <c r="I16" s="766">
        <f t="shared" si="0"/>
        <v>500</v>
      </c>
      <c r="J16" s="3"/>
      <c r="K16" s="26" t="s">
        <v>113</v>
      </c>
      <c r="L16" s="740">
        <v>6.51</v>
      </c>
      <c r="M16" s="738">
        <v>2284</v>
      </c>
      <c r="N16" s="738">
        <v>5862</v>
      </c>
      <c r="O16" s="738">
        <v>2928</v>
      </c>
      <c r="P16" s="738">
        <v>2934</v>
      </c>
      <c r="Q16" s="748">
        <f t="shared" si="1"/>
        <v>350.84485407066052</v>
      </c>
      <c r="R16" s="766">
        <f t="shared" si="2"/>
        <v>900.46082949308754</v>
      </c>
      <c r="S16" s="3"/>
      <c r="T16" s="26" t="s">
        <v>56</v>
      </c>
      <c r="U16" s="740">
        <v>0.11</v>
      </c>
      <c r="V16" s="738">
        <v>209</v>
      </c>
      <c r="W16" s="739">
        <v>625</v>
      </c>
      <c r="X16" s="738">
        <v>294</v>
      </c>
      <c r="Y16" s="752">
        <v>331</v>
      </c>
      <c r="Z16" s="751">
        <f t="shared" si="3"/>
        <v>1900</v>
      </c>
      <c r="AA16" s="766">
        <f t="shared" si="4"/>
        <v>5681.818181818182</v>
      </c>
      <c r="AB16" s="30"/>
      <c r="AC16" s="70" t="s">
        <v>260</v>
      </c>
      <c r="AD16" s="245">
        <v>31.14</v>
      </c>
      <c r="AE16" s="752">
        <v>235</v>
      </c>
      <c r="AF16" s="752">
        <v>594</v>
      </c>
      <c r="AG16" s="752">
        <v>288</v>
      </c>
      <c r="AH16" s="752">
        <v>306</v>
      </c>
      <c r="AI16" s="311">
        <f t="shared" si="5"/>
        <v>7.5465639049454074</v>
      </c>
      <c r="AJ16" s="766">
        <f t="shared" si="6"/>
        <v>19.075144508670519</v>
      </c>
    </row>
    <row r="17" spans="1:37" ht="14.45" customHeight="1" x14ac:dyDescent="0.15">
      <c r="A17" s="3"/>
      <c r="B17" s="26" t="s">
        <v>77</v>
      </c>
      <c r="C17" s="222">
        <v>0.16</v>
      </c>
      <c r="D17" s="737">
        <v>59</v>
      </c>
      <c r="E17" s="738">
        <v>258</v>
      </c>
      <c r="F17" s="737">
        <v>110</v>
      </c>
      <c r="G17" s="738">
        <v>148</v>
      </c>
      <c r="H17" s="571">
        <f t="shared" si="7"/>
        <v>368.75</v>
      </c>
      <c r="I17" s="766">
        <f t="shared" si="0"/>
        <v>1612.5</v>
      </c>
      <c r="J17" s="945" t="s">
        <v>117</v>
      </c>
      <c r="K17" s="946"/>
      <c r="L17" s="741">
        <v>26.59</v>
      </c>
      <c r="M17" s="749">
        <v>1041</v>
      </c>
      <c r="N17" s="749">
        <v>2934</v>
      </c>
      <c r="O17" s="749">
        <v>1454</v>
      </c>
      <c r="P17" s="749">
        <v>1480</v>
      </c>
      <c r="Q17" s="747">
        <f t="shared" si="1"/>
        <v>39.15005641218503</v>
      </c>
      <c r="R17" s="768">
        <f t="shared" si="2"/>
        <v>110.34223392252727</v>
      </c>
      <c r="S17" s="693"/>
      <c r="T17" s="26" t="s">
        <v>60</v>
      </c>
      <c r="U17" s="740">
        <v>0.09</v>
      </c>
      <c r="V17" s="738">
        <v>251</v>
      </c>
      <c r="W17" s="739">
        <v>697</v>
      </c>
      <c r="X17" s="738">
        <v>343</v>
      </c>
      <c r="Y17" s="752">
        <v>354</v>
      </c>
      <c r="Z17" s="751">
        <f t="shared" si="3"/>
        <v>2788.8888888888891</v>
      </c>
      <c r="AA17" s="766">
        <f t="shared" si="4"/>
        <v>7744.4444444444443</v>
      </c>
      <c r="AB17" s="945" t="s">
        <v>670</v>
      </c>
      <c r="AC17" s="945"/>
      <c r="AD17" s="244">
        <v>19.489999999999998</v>
      </c>
      <c r="AE17" s="761">
        <v>926</v>
      </c>
      <c r="AF17" s="761">
        <v>2498</v>
      </c>
      <c r="AG17" s="761">
        <v>1243</v>
      </c>
      <c r="AH17" s="761">
        <v>1255</v>
      </c>
      <c r="AI17" s="313">
        <f t="shared" si="5"/>
        <v>47.511544381734225</v>
      </c>
      <c r="AJ17" s="768">
        <f t="shared" si="6"/>
        <v>128.16829143150335</v>
      </c>
    </row>
    <row r="18" spans="1:37" ht="14.45" customHeight="1" x14ac:dyDescent="0.15">
      <c r="A18" s="3"/>
      <c r="B18" s="26" t="s">
        <v>81</v>
      </c>
      <c r="C18" s="222">
        <v>0.03</v>
      </c>
      <c r="D18" s="737">
        <v>17</v>
      </c>
      <c r="E18" s="738">
        <v>37</v>
      </c>
      <c r="F18" s="737">
        <v>19</v>
      </c>
      <c r="G18" s="738">
        <v>18</v>
      </c>
      <c r="H18" s="571">
        <f t="shared" si="7"/>
        <v>566.66666666666674</v>
      </c>
      <c r="I18" s="766">
        <f t="shared" si="0"/>
        <v>1233.3333333333335</v>
      </c>
      <c r="J18" s="3"/>
      <c r="K18" s="26" t="s">
        <v>121</v>
      </c>
      <c r="L18" s="740">
        <v>2.65</v>
      </c>
      <c r="M18" s="738">
        <v>112</v>
      </c>
      <c r="N18" s="738">
        <v>390</v>
      </c>
      <c r="O18" s="738">
        <v>187</v>
      </c>
      <c r="P18" s="738">
        <v>203</v>
      </c>
      <c r="Q18" s="748">
        <f t="shared" si="1"/>
        <v>42.264150943396231</v>
      </c>
      <c r="R18" s="766">
        <f t="shared" si="2"/>
        <v>147.16981132075472</v>
      </c>
      <c r="S18" s="945" t="s">
        <v>290</v>
      </c>
      <c r="T18" s="946"/>
      <c r="U18" s="741">
        <v>3.0900000000000003</v>
      </c>
      <c r="V18" s="749">
        <v>6912</v>
      </c>
      <c r="W18" s="735">
        <v>16585</v>
      </c>
      <c r="X18" s="749">
        <v>8282</v>
      </c>
      <c r="Y18" s="746">
        <v>8303</v>
      </c>
      <c r="Z18" s="750">
        <f t="shared" si="3"/>
        <v>2236.8932038834951</v>
      </c>
      <c r="AA18" s="768">
        <f t="shared" si="4"/>
        <v>5367.313915857605</v>
      </c>
      <c r="AB18" s="30"/>
      <c r="AC18" s="70" t="s">
        <v>261</v>
      </c>
      <c r="AD18" s="758">
        <v>6.36</v>
      </c>
      <c r="AE18" s="739">
        <v>290</v>
      </c>
      <c r="AF18" s="739">
        <v>792</v>
      </c>
      <c r="AG18" s="738">
        <v>413</v>
      </c>
      <c r="AH18" s="752">
        <v>379</v>
      </c>
      <c r="AI18" s="311">
        <f t="shared" si="5"/>
        <v>45.59748427672956</v>
      </c>
      <c r="AJ18" s="766">
        <f t="shared" si="6"/>
        <v>124.52830188679245</v>
      </c>
    </row>
    <row r="19" spans="1:37" ht="14.45" customHeight="1" x14ac:dyDescent="0.15">
      <c r="A19" s="3"/>
      <c r="B19" s="26" t="s">
        <v>85</v>
      </c>
      <c r="C19" s="222">
        <v>0.05</v>
      </c>
      <c r="D19" s="737">
        <v>83</v>
      </c>
      <c r="E19" s="738">
        <v>222</v>
      </c>
      <c r="F19" s="737">
        <v>108</v>
      </c>
      <c r="G19" s="738">
        <v>114</v>
      </c>
      <c r="H19" s="571">
        <f t="shared" si="7"/>
        <v>1660</v>
      </c>
      <c r="I19" s="766">
        <f t="shared" si="0"/>
        <v>4440</v>
      </c>
      <c r="J19" s="3"/>
      <c r="K19" s="26" t="s">
        <v>125</v>
      </c>
      <c r="L19" s="740">
        <v>1.41</v>
      </c>
      <c r="M19" s="738">
        <v>139</v>
      </c>
      <c r="N19" s="737">
        <v>467</v>
      </c>
      <c r="O19" s="738">
        <v>224</v>
      </c>
      <c r="P19" s="738">
        <v>243</v>
      </c>
      <c r="Q19" s="748">
        <f t="shared" si="1"/>
        <v>98.581560283687949</v>
      </c>
      <c r="R19" s="766">
        <f t="shared" si="2"/>
        <v>331.20567375886526</v>
      </c>
      <c r="S19" s="3"/>
      <c r="T19" s="26" t="s">
        <v>132</v>
      </c>
      <c r="U19" s="740">
        <v>0.09</v>
      </c>
      <c r="V19" s="738">
        <v>362</v>
      </c>
      <c r="W19" s="739">
        <v>901</v>
      </c>
      <c r="X19" s="738">
        <v>444</v>
      </c>
      <c r="Y19" s="752">
        <v>457</v>
      </c>
      <c r="Z19" s="751">
        <f t="shared" si="3"/>
        <v>4022.2222222222222</v>
      </c>
      <c r="AA19" s="766">
        <f t="shared" si="4"/>
        <v>10011.111111111111</v>
      </c>
      <c r="AB19" s="70"/>
      <c r="AC19" s="70" t="s">
        <v>291</v>
      </c>
      <c r="AD19" s="758">
        <v>8.1999999999999993</v>
      </c>
      <c r="AE19" s="739">
        <v>263</v>
      </c>
      <c r="AF19" s="739">
        <v>719</v>
      </c>
      <c r="AG19" s="739">
        <v>346</v>
      </c>
      <c r="AH19" s="738">
        <v>373</v>
      </c>
      <c r="AI19" s="311">
        <f t="shared" si="5"/>
        <v>32.073170731707322</v>
      </c>
      <c r="AJ19" s="766">
        <f t="shared" si="6"/>
        <v>87.682926829268297</v>
      </c>
    </row>
    <row r="20" spans="1:37" ht="14.45" customHeight="1" x14ac:dyDescent="0.15">
      <c r="A20" s="3"/>
      <c r="B20" s="26" t="s">
        <v>89</v>
      </c>
      <c r="C20" s="222">
        <v>0.02</v>
      </c>
      <c r="D20" s="737">
        <v>23</v>
      </c>
      <c r="E20" s="738">
        <v>69</v>
      </c>
      <c r="F20" s="737">
        <v>36</v>
      </c>
      <c r="G20" s="738">
        <v>33</v>
      </c>
      <c r="H20" s="571">
        <f t="shared" si="7"/>
        <v>1150</v>
      </c>
      <c r="I20" s="766">
        <f t="shared" si="0"/>
        <v>3450</v>
      </c>
      <c r="J20" s="3"/>
      <c r="K20" s="26" t="s">
        <v>128</v>
      </c>
      <c r="L20" s="740">
        <v>1.94</v>
      </c>
      <c r="M20" s="738">
        <v>329</v>
      </c>
      <c r="N20" s="737">
        <v>742</v>
      </c>
      <c r="O20" s="738">
        <v>377</v>
      </c>
      <c r="P20" s="738">
        <v>365</v>
      </c>
      <c r="Q20" s="748">
        <f t="shared" si="1"/>
        <v>169.58762886597938</v>
      </c>
      <c r="R20" s="766">
        <f t="shared" si="2"/>
        <v>382.4742268041237</v>
      </c>
      <c r="S20" s="3"/>
      <c r="T20" s="26" t="s">
        <v>135</v>
      </c>
      <c r="U20" s="740">
        <v>0.19</v>
      </c>
      <c r="V20" s="738">
        <v>400</v>
      </c>
      <c r="W20" s="739">
        <v>939</v>
      </c>
      <c r="X20" s="738">
        <v>458</v>
      </c>
      <c r="Y20" s="752">
        <v>481</v>
      </c>
      <c r="Z20" s="751">
        <f t="shared" si="3"/>
        <v>2105.2631578947367</v>
      </c>
      <c r="AA20" s="766">
        <f t="shared" si="4"/>
        <v>4942.105263157895</v>
      </c>
      <c r="AB20" s="70"/>
      <c r="AC20" s="70" t="s">
        <v>262</v>
      </c>
      <c r="AD20" s="246">
        <v>4.93</v>
      </c>
      <c r="AE20" s="739">
        <v>373</v>
      </c>
      <c r="AF20" s="739">
        <v>987</v>
      </c>
      <c r="AG20" s="739">
        <v>484</v>
      </c>
      <c r="AH20" s="754">
        <v>503</v>
      </c>
      <c r="AI20" s="311">
        <f t="shared" si="5"/>
        <v>75.659229208924955</v>
      </c>
      <c r="AJ20" s="766">
        <f t="shared" si="6"/>
        <v>200.20283975659231</v>
      </c>
    </row>
    <row r="21" spans="1:37" ht="14.45" customHeight="1" x14ac:dyDescent="0.15">
      <c r="A21" s="3"/>
      <c r="B21" s="26" t="s">
        <v>93</v>
      </c>
      <c r="C21" s="222">
        <v>0.02</v>
      </c>
      <c r="D21" s="737">
        <v>44</v>
      </c>
      <c r="E21" s="738">
        <v>119</v>
      </c>
      <c r="F21" s="737">
        <v>56</v>
      </c>
      <c r="G21" s="738">
        <v>63</v>
      </c>
      <c r="H21" s="571">
        <f t="shared" si="7"/>
        <v>2200</v>
      </c>
      <c r="I21" s="766">
        <f t="shared" si="0"/>
        <v>5950</v>
      </c>
      <c r="J21" s="3"/>
      <c r="K21" s="26" t="s">
        <v>131</v>
      </c>
      <c r="L21" s="740">
        <v>1.26</v>
      </c>
      <c r="M21" s="738">
        <v>31</v>
      </c>
      <c r="N21" s="737">
        <v>107</v>
      </c>
      <c r="O21" s="738">
        <v>55</v>
      </c>
      <c r="P21" s="738">
        <v>52</v>
      </c>
      <c r="Q21" s="748">
        <f t="shared" si="1"/>
        <v>24.603174603174605</v>
      </c>
      <c r="R21" s="766">
        <f t="shared" si="2"/>
        <v>84.920634920634924</v>
      </c>
      <c r="S21" s="3"/>
      <c r="T21" s="26" t="s">
        <v>138</v>
      </c>
      <c r="U21" s="740">
        <v>0.13</v>
      </c>
      <c r="V21" s="738">
        <v>240</v>
      </c>
      <c r="W21" s="739">
        <v>581</v>
      </c>
      <c r="X21" s="738">
        <v>289</v>
      </c>
      <c r="Y21" s="752">
        <v>292</v>
      </c>
      <c r="Z21" s="751">
        <f t="shared" si="3"/>
        <v>1846.1538461538462</v>
      </c>
      <c r="AA21" s="766">
        <f t="shared" si="4"/>
        <v>4469.2307692307695</v>
      </c>
      <c r="AB21" s="958" t="s">
        <v>292</v>
      </c>
      <c r="AC21" s="959"/>
      <c r="AD21" s="346">
        <v>490.64</v>
      </c>
      <c r="AE21" s="762">
        <v>36814</v>
      </c>
      <c r="AF21" s="763">
        <v>94839</v>
      </c>
      <c r="AG21" s="762">
        <v>46911</v>
      </c>
      <c r="AH21" s="198">
        <v>47928</v>
      </c>
      <c r="AI21" s="315">
        <f>AE21/AD21</f>
        <v>75.032610467960211</v>
      </c>
      <c r="AJ21" s="770">
        <f>AF21/AD21</f>
        <v>193.29651067992828</v>
      </c>
    </row>
    <row r="22" spans="1:37" ht="14.45" customHeight="1" x14ac:dyDescent="0.15">
      <c r="A22" s="3"/>
      <c r="B22" s="26" t="s">
        <v>97</v>
      </c>
      <c r="C22" s="222">
        <v>0.05</v>
      </c>
      <c r="D22" s="737">
        <v>126</v>
      </c>
      <c r="E22" s="738">
        <v>291</v>
      </c>
      <c r="F22" s="737">
        <v>111</v>
      </c>
      <c r="G22" s="738">
        <v>180</v>
      </c>
      <c r="H22" s="571">
        <f t="shared" si="7"/>
        <v>2520</v>
      </c>
      <c r="I22" s="766">
        <f t="shared" si="0"/>
        <v>5820</v>
      </c>
      <c r="J22" s="3"/>
      <c r="K22" s="26" t="s">
        <v>134</v>
      </c>
      <c r="L22" s="740">
        <v>2.2599999999999998</v>
      </c>
      <c r="M22" s="738">
        <v>39</v>
      </c>
      <c r="N22" s="737">
        <v>113</v>
      </c>
      <c r="O22" s="738">
        <v>53</v>
      </c>
      <c r="P22" s="738">
        <v>60</v>
      </c>
      <c r="Q22" s="748">
        <f t="shared" si="1"/>
        <v>17.256637168141594</v>
      </c>
      <c r="R22" s="766">
        <f t="shared" si="2"/>
        <v>50.000000000000007</v>
      </c>
      <c r="S22" s="3"/>
      <c r="T22" s="26" t="s">
        <v>141</v>
      </c>
      <c r="U22" s="740">
        <v>0.22</v>
      </c>
      <c r="V22" s="738">
        <v>578</v>
      </c>
      <c r="W22" s="739">
        <v>1353</v>
      </c>
      <c r="X22" s="738">
        <v>672</v>
      </c>
      <c r="Y22" s="752">
        <v>681</v>
      </c>
      <c r="Z22" s="751">
        <f t="shared" si="3"/>
        <v>2627.2727272727275</v>
      </c>
      <c r="AA22" s="766">
        <f t="shared" si="4"/>
        <v>6150</v>
      </c>
      <c r="AB22" s="203"/>
      <c r="AC22" s="203"/>
      <c r="AD22" s="203"/>
      <c r="AE22" s="203"/>
      <c r="AF22" s="203"/>
      <c r="AG22" s="203"/>
      <c r="AH22" s="203"/>
      <c r="AI22" s="203"/>
      <c r="AJ22" s="744"/>
    </row>
    <row r="23" spans="1:37" ht="14.45" customHeight="1" x14ac:dyDescent="0.15">
      <c r="A23" s="3"/>
      <c r="B23" s="26" t="s">
        <v>101</v>
      </c>
      <c r="C23" s="222">
        <v>0.05</v>
      </c>
      <c r="D23" s="737">
        <v>86</v>
      </c>
      <c r="E23" s="738">
        <v>206</v>
      </c>
      <c r="F23" s="737">
        <v>95</v>
      </c>
      <c r="G23" s="738">
        <v>111</v>
      </c>
      <c r="H23" s="571">
        <f t="shared" si="7"/>
        <v>1720</v>
      </c>
      <c r="I23" s="766">
        <f t="shared" si="0"/>
        <v>4120</v>
      </c>
      <c r="J23" s="3"/>
      <c r="K23" s="26" t="s">
        <v>137</v>
      </c>
      <c r="L23" s="740">
        <v>5.76</v>
      </c>
      <c r="M23" s="738">
        <v>236</v>
      </c>
      <c r="N23" s="738">
        <v>666</v>
      </c>
      <c r="O23" s="738">
        <v>338</v>
      </c>
      <c r="P23" s="738">
        <v>328</v>
      </c>
      <c r="Q23" s="748">
        <f t="shared" si="1"/>
        <v>40.972222222222221</v>
      </c>
      <c r="R23" s="766">
        <f t="shared" si="2"/>
        <v>115.625</v>
      </c>
      <c r="S23" s="3"/>
      <c r="T23" s="26" t="s">
        <v>144</v>
      </c>
      <c r="U23" s="740">
        <v>0.24</v>
      </c>
      <c r="V23" s="738">
        <v>581</v>
      </c>
      <c r="W23" s="739">
        <v>1382</v>
      </c>
      <c r="X23" s="738">
        <v>695</v>
      </c>
      <c r="Y23" s="752">
        <v>687</v>
      </c>
      <c r="Z23" s="751">
        <f t="shared" si="3"/>
        <v>2420.8333333333335</v>
      </c>
      <c r="AA23" s="766">
        <f t="shared" si="4"/>
        <v>5758.3333333333339</v>
      </c>
      <c r="AB23" s="510"/>
      <c r="AC23" s="510"/>
      <c r="AD23" s="510"/>
      <c r="AE23" s="510"/>
      <c r="AF23" s="510"/>
      <c r="AG23" s="510"/>
      <c r="AH23" s="510"/>
      <c r="AI23" s="510"/>
      <c r="AJ23" s="745"/>
    </row>
    <row r="24" spans="1:37" ht="14.45" customHeight="1" x14ac:dyDescent="0.15">
      <c r="A24" s="3"/>
      <c r="B24" s="26" t="s">
        <v>105</v>
      </c>
      <c r="C24" s="222">
        <v>7.0000000000000007E-2</v>
      </c>
      <c r="D24" s="737">
        <v>79</v>
      </c>
      <c r="E24" s="738">
        <v>214</v>
      </c>
      <c r="F24" s="737">
        <v>96</v>
      </c>
      <c r="G24" s="738">
        <v>118</v>
      </c>
      <c r="H24" s="571">
        <f t="shared" si="7"/>
        <v>1128.5714285714284</v>
      </c>
      <c r="I24" s="766">
        <f t="shared" si="0"/>
        <v>3057.1428571428569</v>
      </c>
      <c r="J24" s="3"/>
      <c r="K24" s="26" t="s">
        <v>140</v>
      </c>
      <c r="L24" s="740">
        <v>11.31</v>
      </c>
      <c r="M24" s="738">
        <v>155</v>
      </c>
      <c r="N24" s="738">
        <v>449</v>
      </c>
      <c r="O24" s="738">
        <v>220</v>
      </c>
      <c r="P24" s="738">
        <v>229</v>
      </c>
      <c r="Q24" s="748">
        <f t="shared" si="1"/>
        <v>13.704686118479222</v>
      </c>
      <c r="R24" s="766">
        <f t="shared" si="2"/>
        <v>39.699381078691424</v>
      </c>
      <c r="S24" s="3"/>
      <c r="T24" s="26" t="s">
        <v>147</v>
      </c>
      <c r="U24" s="740">
        <v>0.23</v>
      </c>
      <c r="V24" s="738">
        <v>588</v>
      </c>
      <c r="W24" s="739">
        <v>1361</v>
      </c>
      <c r="X24" s="738">
        <v>682</v>
      </c>
      <c r="Y24" s="752">
        <v>679</v>
      </c>
      <c r="Z24" s="751">
        <f t="shared" si="3"/>
        <v>2556.5217391304345</v>
      </c>
      <c r="AA24" s="766">
        <f t="shared" si="4"/>
        <v>5917.391304347826</v>
      </c>
      <c r="AB24" s="510"/>
      <c r="AC24" s="510"/>
      <c r="AD24" s="510"/>
      <c r="AE24" s="510"/>
      <c r="AF24" s="510"/>
      <c r="AG24" s="510"/>
      <c r="AH24" s="510"/>
      <c r="AI24" s="510"/>
      <c r="AJ24" s="745"/>
    </row>
    <row r="25" spans="1:37" ht="14.45" customHeight="1" x14ac:dyDescent="0.15">
      <c r="A25" s="3"/>
      <c r="B25" s="26" t="s">
        <v>109</v>
      </c>
      <c r="C25" s="222">
        <v>0.19</v>
      </c>
      <c r="D25" s="737">
        <v>300</v>
      </c>
      <c r="E25" s="738">
        <v>601</v>
      </c>
      <c r="F25" s="737">
        <v>296</v>
      </c>
      <c r="G25" s="738">
        <v>305</v>
      </c>
      <c r="H25" s="571">
        <f t="shared" si="7"/>
        <v>1578.9473684210527</v>
      </c>
      <c r="I25" s="766">
        <f t="shared" si="0"/>
        <v>3163.1578947368421</v>
      </c>
      <c r="J25" s="945" t="s">
        <v>143</v>
      </c>
      <c r="K25" s="946"/>
      <c r="L25" s="741">
        <v>16.27</v>
      </c>
      <c r="M25" s="749">
        <v>4116</v>
      </c>
      <c r="N25" s="749">
        <v>11070</v>
      </c>
      <c r="O25" s="749">
        <v>5491</v>
      </c>
      <c r="P25" s="749">
        <v>5579</v>
      </c>
      <c r="Q25" s="747">
        <f t="shared" si="1"/>
        <v>252.98094652735097</v>
      </c>
      <c r="R25" s="768">
        <f t="shared" si="2"/>
        <v>680.3933620159803</v>
      </c>
      <c r="S25" s="3"/>
      <c r="T25" s="26" t="s">
        <v>150</v>
      </c>
      <c r="U25" s="740">
        <v>0.23</v>
      </c>
      <c r="V25" s="738">
        <v>817</v>
      </c>
      <c r="W25" s="739">
        <v>1572</v>
      </c>
      <c r="X25" s="738">
        <v>809</v>
      </c>
      <c r="Y25" s="752">
        <v>763</v>
      </c>
      <c r="Z25" s="751">
        <f t="shared" si="3"/>
        <v>3552.173913043478</v>
      </c>
      <c r="AA25" s="766">
        <f t="shared" si="4"/>
        <v>6834.782608695652</v>
      </c>
      <c r="AB25" s="510"/>
      <c r="AC25" s="510"/>
      <c r="AD25" s="510"/>
      <c r="AE25" s="510"/>
      <c r="AF25" s="510"/>
      <c r="AG25" s="510"/>
      <c r="AH25" s="510"/>
      <c r="AI25" s="510"/>
      <c r="AJ25" s="745"/>
    </row>
    <row r="26" spans="1:37" ht="14.45" customHeight="1" x14ac:dyDescent="0.15">
      <c r="A26" s="3"/>
      <c r="B26" s="26" t="s">
        <v>112</v>
      </c>
      <c r="C26" s="222">
        <v>0.22</v>
      </c>
      <c r="D26" s="737">
        <v>232</v>
      </c>
      <c r="E26" s="738">
        <v>494</v>
      </c>
      <c r="F26" s="737">
        <v>220</v>
      </c>
      <c r="G26" s="738">
        <v>274</v>
      </c>
      <c r="H26" s="571">
        <f t="shared" si="7"/>
        <v>1054.5454545454545</v>
      </c>
      <c r="I26" s="766">
        <f t="shared" si="0"/>
        <v>2245.4545454545455</v>
      </c>
      <c r="J26" s="3"/>
      <c r="K26" s="26" t="s">
        <v>146</v>
      </c>
      <c r="L26" s="740">
        <v>2.41</v>
      </c>
      <c r="M26" s="738">
        <v>562</v>
      </c>
      <c r="N26" s="738">
        <v>1552</v>
      </c>
      <c r="O26" s="738">
        <v>751</v>
      </c>
      <c r="P26" s="738">
        <v>801</v>
      </c>
      <c r="Q26" s="748">
        <f t="shared" si="1"/>
        <v>233.19502074688796</v>
      </c>
      <c r="R26" s="766">
        <f t="shared" si="2"/>
        <v>643.98340248962654</v>
      </c>
      <c r="S26" s="3"/>
      <c r="T26" s="26" t="s">
        <v>36</v>
      </c>
      <c r="U26" s="740">
        <v>0.18</v>
      </c>
      <c r="V26" s="738">
        <v>363</v>
      </c>
      <c r="W26" s="739">
        <v>873</v>
      </c>
      <c r="X26" s="738">
        <v>424</v>
      </c>
      <c r="Y26" s="752">
        <v>449</v>
      </c>
      <c r="Z26" s="751">
        <f t="shared" si="3"/>
        <v>2016.6666666666667</v>
      </c>
      <c r="AA26" s="766">
        <f t="shared" si="4"/>
        <v>4850</v>
      </c>
      <c r="AB26" s="510"/>
      <c r="AC26" s="510"/>
      <c r="AD26" s="510"/>
      <c r="AE26" s="510"/>
      <c r="AF26" s="510"/>
      <c r="AG26" s="510"/>
      <c r="AH26" s="510"/>
      <c r="AI26" s="510"/>
      <c r="AJ26" s="745"/>
      <c r="AK26" s="73"/>
    </row>
    <row r="27" spans="1:37" ht="14.45" customHeight="1" x14ac:dyDescent="0.15">
      <c r="A27" s="3"/>
      <c r="B27" s="26" t="s">
        <v>116</v>
      </c>
      <c r="C27" s="222">
        <v>0.06</v>
      </c>
      <c r="D27" s="737">
        <v>67</v>
      </c>
      <c r="E27" s="738">
        <v>147</v>
      </c>
      <c r="F27" s="737">
        <v>72</v>
      </c>
      <c r="G27" s="738">
        <v>75</v>
      </c>
      <c r="H27" s="571">
        <f t="shared" si="7"/>
        <v>1116.6666666666667</v>
      </c>
      <c r="I27" s="766">
        <f t="shared" si="0"/>
        <v>2450</v>
      </c>
      <c r="J27" s="3"/>
      <c r="K27" s="26" t="s">
        <v>149</v>
      </c>
      <c r="L27" s="740">
        <v>2.76</v>
      </c>
      <c r="M27" s="738">
        <v>1457</v>
      </c>
      <c r="N27" s="737">
        <v>3704</v>
      </c>
      <c r="O27" s="738">
        <v>1849</v>
      </c>
      <c r="P27" s="738">
        <v>1855</v>
      </c>
      <c r="Q27" s="748">
        <f t="shared" si="1"/>
        <v>527.89855072463774</v>
      </c>
      <c r="R27" s="766">
        <f t="shared" si="2"/>
        <v>1342.0289855072465</v>
      </c>
      <c r="S27" s="3"/>
      <c r="T27" s="26" t="s">
        <v>39</v>
      </c>
      <c r="U27" s="740">
        <v>0.23</v>
      </c>
      <c r="V27" s="738">
        <v>504</v>
      </c>
      <c r="W27" s="739">
        <v>1214</v>
      </c>
      <c r="X27" s="738">
        <v>641</v>
      </c>
      <c r="Y27" s="752">
        <v>573</v>
      </c>
      <c r="Z27" s="751">
        <f t="shared" si="3"/>
        <v>2191.304347826087</v>
      </c>
      <c r="AA27" s="766">
        <f t="shared" si="4"/>
        <v>5278.260869565217</v>
      </c>
      <c r="AB27" s="510"/>
      <c r="AC27" s="510"/>
      <c r="AD27" s="510"/>
      <c r="AE27" s="510"/>
      <c r="AF27" s="510"/>
      <c r="AG27" s="510"/>
      <c r="AH27" s="510"/>
      <c r="AI27" s="510"/>
      <c r="AJ27" s="745"/>
      <c r="AK27" s="15"/>
    </row>
    <row r="28" spans="1:37" ht="14.45" customHeight="1" x14ac:dyDescent="0.15">
      <c r="A28" s="3"/>
      <c r="B28" s="26" t="s">
        <v>120</v>
      </c>
      <c r="C28" s="222">
        <v>0.14000000000000001</v>
      </c>
      <c r="D28" s="737">
        <v>237</v>
      </c>
      <c r="E28" s="738">
        <v>517</v>
      </c>
      <c r="F28" s="737">
        <v>235</v>
      </c>
      <c r="G28" s="738">
        <v>282</v>
      </c>
      <c r="H28" s="571">
        <f t="shared" si="7"/>
        <v>1692.8571428571427</v>
      </c>
      <c r="I28" s="766">
        <f t="shared" si="0"/>
        <v>3692.8571428571427</v>
      </c>
      <c r="J28" s="3"/>
      <c r="K28" s="26" t="s">
        <v>35</v>
      </c>
      <c r="L28" s="740">
        <v>2.89</v>
      </c>
      <c r="M28" s="738">
        <v>1009</v>
      </c>
      <c r="N28" s="737">
        <v>2905</v>
      </c>
      <c r="O28" s="738">
        <v>1421</v>
      </c>
      <c r="P28" s="738">
        <v>1484</v>
      </c>
      <c r="Q28" s="748">
        <f t="shared" si="1"/>
        <v>349.13494809688581</v>
      </c>
      <c r="R28" s="766">
        <f t="shared" si="2"/>
        <v>1005.190311418685</v>
      </c>
      <c r="T28" s="26" t="s">
        <v>195</v>
      </c>
      <c r="U28" s="740">
        <v>0.13</v>
      </c>
      <c r="V28" s="738">
        <v>213</v>
      </c>
      <c r="W28" s="739">
        <v>526</v>
      </c>
      <c r="X28" s="738">
        <v>252</v>
      </c>
      <c r="Y28" s="752">
        <v>274</v>
      </c>
      <c r="Z28" s="751">
        <f t="shared" si="3"/>
        <v>1638.4615384615383</v>
      </c>
      <c r="AA28" s="766">
        <f t="shared" si="4"/>
        <v>4046.1538461538462</v>
      </c>
      <c r="AB28" s="510"/>
      <c r="AC28" s="510"/>
      <c r="AD28" s="510"/>
      <c r="AE28" s="510"/>
      <c r="AF28" s="510"/>
      <c r="AG28" s="510"/>
      <c r="AH28" s="510"/>
      <c r="AI28" s="510"/>
      <c r="AJ28" s="745"/>
    </row>
    <row r="29" spans="1:37" ht="14.45" customHeight="1" x14ac:dyDescent="0.15">
      <c r="A29" s="3"/>
      <c r="B29" s="26" t="s">
        <v>124</v>
      </c>
      <c r="C29" s="222">
        <v>7.0000000000000007E-2</v>
      </c>
      <c r="D29" s="737">
        <v>85</v>
      </c>
      <c r="E29" s="738">
        <v>212</v>
      </c>
      <c r="F29" s="737">
        <v>106</v>
      </c>
      <c r="G29" s="738">
        <v>106</v>
      </c>
      <c r="H29" s="571">
        <f t="shared" si="7"/>
        <v>1214.2857142857142</v>
      </c>
      <c r="I29" s="766">
        <f t="shared" si="0"/>
        <v>3028.5714285714284</v>
      </c>
      <c r="J29" s="3"/>
      <c r="K29" s="26" t="s">
        <v>38</v>
      </c>
      <c r="L29" s="740">
        <v>3.56</v>
      </c>
      <c r="M29" s="738">
        <v>164</v>
      </c>
      <c r="N29" s="737">
        <v>469</v>
      </c>
      <c r="O29" s="738">
        <v>248</v>
      </c>
      <c r="P29" s="738">
        <v>221</v>
      </c>
      <c r="Q29" s="748">
        <f t="shared" si="1"/>
        <v>46.067415730337075</v>
      </c>
      <c r="R29" s="766">
        <f t="shared" si="2"/>
        <v>131.74157303370785</v>
      </c>
      <c r="T29" s="26" t="s">
        <v>196</v>
      </c>
      <c r="U29" s="740">
        <v>0.14000000000000001</v>
      </c>
      <c r="V29" s="738">
        <v>187</v>
      </c>
      <c r="W29" s="739">
        <v>412</v>
      </c>
      <c r="X29" s="738">
        <v>221</v>
      </c>
      <c r="Y29" s="752">
        <v>191</v>
      </c>
      <c r="Z29" s="751">
        <f t="shared" si="3"/>
        <v>1335.7142857142856</v>
      </c>
      <c r="AA29" s="766">
        <f t="shared" si="4"/>
        <v>2942.8571428571427</v>
      </c>
      <c r="AB29" s="510"/>
      <c r="AC29" s="510"/>
      <c r="AD29" s="510"/>
      <c r="AE29" s="510"/>
      <c r="AF29" s="510"/>
      <c r="AG29" s="510"/>
      <c r="AH29" s="510"/>
      <c r="AI29" s="510"/>
      <c r="AJ29" s="745"/>
    </row>
    <row r="30" spans="1:37" ht="14.45" customHeight="1" x14ac:dyDescent="0.15">
      <c r="A30" s="3"/>
      <c r="B30" s="26" t="s">
        <v>127</v>
      </c>
      <c r="C30" s="222">
        <v>0.03</v>
      </c>
      <c r="D30" s="737">
        <v>36</v>
      </c>
      <c r="E30" s="738">
        <v>96</v>
      </c>
      <c r="F30" s="737">
        <v>42</v>
      </c>
      <c r="G30" s="738">
        <v>54</v>
      </c>
      <c r="H30" s="571">
        <f t="shared" si="7"/>
        <v>1200</v>
      </c>
      <c r="I30" s="766">
        <f t="shared" si="0"/>
        <v>3200</v>
      </c>
      <c r="J30" s="3"/>
      <c r="K30" s="26" t="s">
        <v>41</v>
      </c>
      <c r="L30" s="740">
        <v>0.67</v>
      </c>
      <c r="M30" s="738">
        <v>133</v>
      </c>
      <c r="N30" s="737">
        <v>395</v>
      </c>
      <c r="O30" s="738">
        <v>191</v>
      </c>
      <c r="P30" s="738">
        <v>204</v>
      </c>
      <c r="Q30" s="748">
        <f t="shared" si="1"/>
        <v>198.50746268656715</v>
      </c>
      <c r="R30" s="766">
        <f t="shared" si="2"/>
        <v>589.55223880597009</v>
      </c>
      <c r="T30" s="26" t="s">
        <v>197</v>
      </c>
      <c r="U30" s="740">
        <v>0.31</v>
      </c>
      <c r="V30" s="738">
        <v>605</v>
      </c>
      <c r="W30" s="739">
        <v>1559</v>
      </c>
      <c r="X30" s="738">
        <v>751</v>
      </c>
      <c r="Y30" s="752">
        <v>808</v>
      </c>
      <c r="Z30" s="751">
        <f t="shared" si="3"/>
        <v>1951.6129032258066</v>
      </c>
      <c r="AA30" s="766">
        <f t="shared" si="4"/>
        <v>5029.0322580645161</v>
      </c>
      <c r="AB30" s="510"/>
      <c r="AC30" s="510"/>
      <c r="AD30" s="510"/>
      <c r="AE30" s="510"/>
      <c r="AF30" s="510"/>
      <c r="AG30" s="510"/>
      <c r="AH30" s="510"/>
      <c r="AI30" s="510"/>
      <c r="AJ30" s="745"/>
    </row>
    <row r="31" spans="1:37" ht="14.45" customHeight="1" x14ac:dyDescent="0.15">
      <c r="A31" s="3"/>
      <c r="B31" s="26" t="s">
        <v>130</v>
      </c>
      <c r="C31" s="222">
        <v>7.0000000000000007E-2</v>
      </c>
      <c r="D31" s="737">
        <v>63</v>
      </c>
      <c r="E31" s="738">
        <v>143</v>
      </c>
      <c r="F31" s="737">
        <v>68</v>
      </c>
      <c r="G31" s="738">
        <v>75</v>
      </c>
      <c r="H31" s="571">
        <f t="shared" si="7"/>
        <v>899.99999999999989</v>
      </c>
      <c r="I31" s="766">
        <f t="shared" si="0"/>
        <v>2042.8571428571427</v>
      </c>
      <c r="J31" s="3"/>
      <c r="K31" s="26" t="s">
        <v>44</v>
      </c>
      <c r="L31" s="740">
        <v>1.55</v>
      </c>
      <c r="M31" s="738">
        <v>31</v>
      </c>
      <c r="N31" s="738">
        <v>94</v>
      </c>
      <c r="O31" s="738">
        <v>46</v>
      </c>
      <c r="P31" s="738">
        <v>48</v>
      </c>
      <c r="Q31" s="748">
        <f t="shared" si="1"/>
        <v>20</v>
      </c>
      <c r="R31" s="766">
        <f t="shared" si="2"/>
        <v>60.645161290322577</v>
      </c>
      <c r="T31" s="26" t="s">
        <v>198</v>
      </c>
      <c r="U31" s="740">
        <v>0.22</v>
      </c>
      <c r="V31" s="738">
        <v>507</v>
      </c>
      <c r="W31" s="739">
        <v>1455</v>
      </c>
      <c r="X31" s="738">
        <v>704</v>
      </c>
      <c r="Y31" s="752">
        <v>751</v>
      </c>
      <c r="Z31" s="751">
        <f t="shared" si="3"/>
        <v>2304.5454545454545</v>
      </c>
      <c r="AA31" s="766">
        <f t="shared" si="4"/>
        <v>6613.636363636364</v>
      </c>
      <c r="AB31" s="510"/>
      <c r="AC31" s="510"/>
      <c r="AD31" s="510"/>
      <c r="AE31" s="510"/>
      <c r="AF31" s="510"/>
      <c r="AG31" s="510"/>
      <c r="AH31" s="510"/>
      <c r="AI31" s="510"/>
      <c r="AJ31" s="745"/>
    </row>
    <row r="32" spans="1:37" ht="14.45" customHeight="1" x14ac:dyDescent="0.15">
      <c r="A32" s="3"/>
      <c r="B32" s="26" t="s">
        <v>133</v>
      </c>
      <c r="C32" s="222">
        <v>0.04</v>
      </c>
      <c r="D32" s="737">
        <v>97</v>
      </c>
      <c r="E32" s="738">
        <v>217</v>
      </c>
      <c r="F32" s="737">
        <v>106</v>
      </c>
      <c r="G32" s="738">
        <v>111</v>
      </c>
      <c r="H32" s="571">
        <f t="shared" si="7"/>
        <v>2425</v>
      </c>
      <c r="I32" s="766">
        <f t="shared" si="0"/>
        <v>5425</v>
      </c>
      <c r="J32" s="3"/>
      <c r="K32" s="26" t="s">
        <v>48</v>
      </c>
      <c r="L32" s="740">
        <v>1.01</v>
      </c>
      <c r="M32" s="738">
        <v>144</v>
      </c>
      <c r="N32" s="738">
        <v>342</v>
      </c>
      <c r="O32" s="738">
        <v>180</v>
      </c>
      <c r="P32" s="738">
        <v>162</v>
      </c>
      <c r="Q32" s="748">
        <f t="shared" si="1"/>
        <v>142.57425742574259</v>
      </c>
      <c r="R32" s="766">
        <f t="shared" si="2"/>
        <v>338.61386138613864</v>
      </c>
      <c r="T32" s="26" t="s">
        <v>199</v>
      </c>
      <c r="U32" s="740">
        <v>0.19</v>
      </c>
      <c r="V32" s="738">
        <v>458</v>
      </c>
      <c r="W32" s="739">
        <v>1118</v>
      </c>
      <c r="X32" s="738">
        <v>564</v>
      </c>
      <c r="Y32" s="752">
        <v>554</v>
      </c>
      <c r="Z32" s="751">
        <f t="shared" si="3"/>
        <v>2410.5263157894738</v>
      </c>
      <c r="AA32" s="766">
        <f t="shared" si="4"/>
        <v>5884.2105263157891</v>
      </c>
      <c r="AB32" s="510"/>
      <c r="AC32" s="510"/>
      <c r="AD32" s="510"/>
      <c r="AE32" s="510"/>
      <c r="AF32" s="510"/>
      <c r="AG32" s="510"/>
      <c r="AH32" s="510"/>
      <c r="AI32" s="510"/>
      <c r="AJ32" s="745"/>
    </row>
    <row r="33" spans="1:37" ht="14.45" customHeight="1" x14ac:dyDescent="0.15">
      <c r="A33" s="3"/>
      <c r="B33" s="26" t="s">
        <v>136</v>
      </c>
      <c r="C33" s="222">
        <v>0.01</v>
      </c>
      <c r="D33" s="737">
        <v>27</v>
      </c>
      <c r="E33" s="738">
        <v>70</v>
      </c>
      <c r="F33" s="737">
        <v>29</v>
      </c>
      <c r="G33" s="738">
        <v>41</v>
      </c>
      <c r="H33" s="571">
        <f t="shared" si="7"/>
        <v>2700</v>
      </c>
      <c r="I33" s="766">
        <f t="shared" si="0"/>
        <v>7000</v>
      </c>
      <c r="J33" s="3"/>
      <c r="K33" s="26" t="s">
        <v>52</v>
      </c>
      <c r="L33" s="740">
        <v>1.1299999999999999</v>
      </c>
      <c r="M33" s="738">
        <v>141</v>
      </c>
      <c r="N33" s="738">
        <v>409</v>
      </c>
      <c r="O33" s="738">
        <v>214</v>
      </c>
      <c r="P33" s="738">
        <v>195</v>
      </c>
      <c r="Q33" s="748">
        <f t="shared" si="1"/>
        <v>124.77876106194691</v>
      </c>
      <c r="R33" s="766">
        <f t="shared" si="2"/>
        <v>361.9469026548673</v>
      </c>
      <c r="T33" s="26" t="s">
        <v>668</v>
      </c>
      <c r="U33" s="740">
        <v>0.13</v>
      </c>
      <c r="V33" s="738">
        <v>191</v>
      </c>
      <c r="W33" s="739">
        <v>508</v>
      </c>
      <c r="X33" s="738">
        <v>252</v>
      </c>
      <c r="Y33" s="752">
        <v>256</v>
      </c>
      <c r="Z33" s="751">
        <f t="shared" si="3"/>
        <v>1469.2307692307693</v>
      </c>
      <c r="AA33" s="766">
        <f t="shared" si="4"/>
        <v>3907.6923076923076</v>
      </c>
      <c r="AB33" s="510"/>
      <c r="AC33" s="510"/>
      <c r="AD33" s="510"/>
      <c r="AE33" s="510"/>
      <c r="AF33" s="510"/>
      <c r="AG33" s="510"/>
      <c r="AH33" s="510"/>
      <c r="AI33" s="510"/>
      <c r="AJ33" s="745"/>
    </row>
    <row r="34" spans="1:37" ht="14.45" customHeight="1" x14ac:dyDescent="0.15">
      <c r="A34" s="3"/>
      <c r="B34" s="26" t="s">
        <v>139</v>
      </c>
      <c r="C34" s="222">
        <v>0.18</v>
      </c>
      <c r="D34" s="737">
        <v>306</v>
      </c>
      <c r="E34" s="738">
        <v>746</v>
      </c>
      <c r="F34" s="737">
        <v>367</v>
      </c>
      <c r="G34" s="738">
        <v>379</v>
      </c>
      <c r="H34" s="571">
        <f t="shared" si="7"/>
        <v>1700</v>
      </c>
      <c r="I34" s="766">
        <f t="shared" si="0"/>
        <v>4144.4444444444443</v>
      </c>
      <c r="J34" s="3"/>
      <c r="K34" s="26" t="s">
        <v>55</v>
      </c>
      <c r="L34" s="740">
        <v>0.28999999999999998</v>
      </c>
      <c r="M34" s="738">
        <v>475</v>
      </c>
      <c r="N34" s="738">
        <v>1200</v>
      </c>
      <c r="O34" s="738">
        <v>591</v>
      </c>
      <c r="P34" s="738">
        <v>609</v>
      </c>
      <c r="Q34" s="748">
        <f t="shared" si="1"/>
        <v>1637.9310344827588</v>
      </c>
      <c r="R34" s="766">
        <f t="shared" si="2"/>
        <v>4137.9310344827591</v>
      </c>
      <c r="T34" s="26" t="s">
        <v>201</v>
      </c>
      <c r="U34" s="740">
        <v>0.23</v>
      </c>
      <c r="V34" s="738">
        <v>318</v>
      </c>
      <c r="W34" s="739">
        <v>831</v>
      </c>
      <c r="X34" s="738">
        <v>424</v>
      </c>
      <c r="Y34" s="752">
        <v>407</v>
      </c>
      <c r="Z34" s="751">
        <f t="shared" si="3"/>
        <v>1382.6086956521738</v>
      </c>
      <c r="AA34" s="766">
        <f t="shared" si="4"/>
        <v>3613.0434782608695</v>
      </c>
      <c r="AB34" s="510"/>
      <c r="AC34" s="510"/>
      <c r="AD34" s="510"/>
      <c r="AE34" s="510"/>
      <c r="AF34" s="510"/>
      <c r="AG34" s="510"/>
      <c r="AH34" s="510"/>
      <c r="AI34" s="510"/>
      <c r="AJ34" s="745"/>
    </row>
    <row r="35" spans="1:37" ht="14.45" customHeight="1" x14ac:dyDescent="0.15">
      <c r="A35" s="3"/>
      <c r="B35" s="26" t="s">
        <v>142</v>
      </c>
      <c r="C35" s="222">
        <v>0.08</v>
      </c>
      <c r="D35" s="737">
        <v>186</v>
      </c>
      <c r="E35" s="738">
        <v>380</v>
      </c>
      <c r="F35" s="737">
        <v>187</v>
      </c>
      <c r="G35" s="738">
        <v>193</v>
      </c>
      <c r="H35" s="571">
        <f t="shared" si="7"/>
        <v>2325</v>
      </c>
      <c r="I35" s="766">
        <f t="shared" si="0"/>
        <v>4750</v>
      </c>
      <c r="J35" s="945" t="s">
        <v>59</v>
      </c>
      <c r="K35" s="946"/>
      <c r="L35" s="741">
        <v>28.53</v>
      </c>
      <c r="M35" s="749">
        <v>621</v>
      </c>
      <c r="N35" s="749">
        <v>1567</v>
      </c>
      <c r="O35" s="749">
        <v>747</v>
      </c>
      <c r="P35" s="749">
        <v>820</v>
      </c>
      <c r="Q35" s="747">
        <f t="shared" si="1"/>
        <v>21.766561514195583</v>
      </c>
      <c r="R35" s="768">
        <f t="shared" si="2"/>
        <v>54.924640729057131</v>
      </c>
      <c r="S35" s="945" t="s">
        <v>64</v>
      </c>
      <c r="T35" s="946"/>
      <c r="U35" s="741">
        <v>30.02</v>
      </c>
      <c r="V35" s="749">
        <v>1014</v>
      </c>
      <c r="W35" s="735">
        <v>2856</v>
      </c>
      <c r="X35" s="749">
        <v>1431</v>
      </c>
      <c r="Y35" s="746">
        <v>1425</v>
      </c>
      <c r="Z35" s="750">
        <f t="shared" si="3"/>
        <v>33.777481678880747</v>
      </c>
      <c r="AA35" s="768">
        <f t="shared" si="4"/>
        <v>95.136575616255826</v>
      </c>
      <c r="AB35" s="510"/>
      <c r="AC35" s="510"/>
      <c r="AD35" s="510"/>
      <c r="AE35" s="510"/>
      <c r="AF35" s="510"/>
      <c r="AG35" s="510"/>
      <c r="AH35" s="510"/>
      <c r="AI35" s="510"/>
      <c r="AJ35" s="745"/>
    </row>
    <row r="36" spans="1:37" ht="14.45" customHeight="1" x14ac:dyDescent="0.15">
      <c r="A36" s="3"/>
      <c r="B36" s="26" t="s">
        <v>145</v>
      </c>
      <c r="C36" s="222">
        <v>0.79</v>
      </c>
      <c r="D36" s="737">
        <v>1298</v>
      </c>
      <c r="E36" s="738">
        <v>3284</v>
      </c>
      <c r="F36" s="737">
        <v>1669</v>
      </c>
      <c r="G36" s="738">
        <v>1615</v>
      </c>
      <c r="H36" s="571">
        <f t="shared" si="7"/>
        <v>1643.0379746835442</v>
      </c>
      <c r="I36" s="766">
        <f t="shared" si="0"/>
        <v>4156.9620253164558</v>
      </c>
      <c r="J36" s="3"/>
      <c r="K36" s="26" t="s">
        <v>63</v>
      </c>
      <c r="L36" s="740">
        <v>28.53</v>
      </c>
      <c r="M36" s="738">
        <v>621</v>
      </c>
      <c r="N36" s="738">
        <v>1567</v>
      </c>
      <c r="O36" s="738">
        <v>747</v>
      </c>
      <c r="P36" s="738">
        <v>820</v>
      </c>
      <c r="Q36" s="748">
        <f t="shared" si="1"/>
        <v>21.766561514195583</v>
      </c>
      <c r="R36" s="766">
        <f t="shared" si="2"/>
        <v>54.924640729057131</v>
      </c>
      <c r="S36" s="3"/>
      <c r="T36" s="26" t="s">
        <v>68</v>
      </c>
      <c r="U36" s="740">
        <v>0.54</v>
      </c>
      <c r="V36" s="738">
        <v>38</v>
      </c>
      <c r="W36" s="739">
        <v>120</v>
      </c>
      <c r="X36" s="738">
        <v>59</v>
      </c>
      <c r="Y36" s="752">
        <v>61</v>
      </c>
      <c r="Z36" s="751">
        <f t="shared" si="3"/>
        <v>70.370370370370367</v>
      </c>
      <c r="AA36" s="766">
        <f t="shared" si="4"/>
        <v>222.2222222222222</v>
      </c>
      <c r="AB36" s="510"/>
      <c r="AC36" s="510"/>
      <c r="AD36" s="510"/>
      <c r="AE36" s="510"/>
      <c r="AF36" s="510"/>
      <c r="AG36" s="510"/>
      <c r="AH36" s="510"/>
      <c r="AI36" s="510"/>
      <c r="AJ36" s="745"/>
    </row>
    <row r="37" spans="1:37" ht="14.45" customHeight="1" x14ac:dyDescent="0.15">
      <c r="A37" s="3"/>
      <c r="B37" s="26" t="s">
        <v>148</v>
      </c>
      <c r="C37" s="222">
        <v>0.56999999999999995</v>
      </c>
      <c r="D37" s="737">
        <v>1016</v>
      </c>
      <c r="E37" s="738">
        <v>2445</v>
      </c>
      <c r="F37" s="737">
        <v>1189</v>
      </c>
      <c r="G37" s="738">
        <v>1256</v>
      </c>
      <c r="H37" s="571">
        <f t="shared" si="7"/>
        <v>1782.4561403508774</v>
      </c>
      <c r="I37" s="766">
        <f t="shared" si="0"/>
        <v>4289.4736842105267</v>
      </c>
      <c r="J37" s="945" t="s">
        <v>67</v>
      </c>
      <c r="K37" s="946"/>
      <c r="L37" s="741">
        <v>79.03</v>
      </c>
      <c r="M37" s="749">
        <v>297</v>
      </c>
      <c r="N37" s="749">
        <v>706</v>
      </c>
      <c r="O37" s="749">
        <v>320</v>
      </c>
      <c r="P37" s="749">
        <v>386</v>
      </c>
      <c r="Q37" s="747">
        <f t="shared" si="1"/>
        <v>3.7580665570036693</v>
      </c>
      <c r="R37" s="768">
        <f t="shared" si="2"/>
        <v>8.933316462102999</v>
      </c>
      <c r="S37" s="3"/>
      <c r="T37" s="26" t="s">
        <v>72</v>
      </c>
      <c r="U37" s="740">
        <v>1.36</v>
      </c>
      <c r="V37" s="738">
        <v>95</v>
      </c>
      <c r="W37" s="739">
        <v>306</v>
      </c>
      <c r="X37" s="738">
        <v>164</v>
      </c>
      <c r="Y37" s="752">
        <v>142</v>
      </c>
      <c r="Z37" s="751">
        <f t="shared" si="3"/>
        <v>69.85294117647058</v>
      </c>
      <c r="AA37" s="766">
        <f t="shared" si="4"/>
        <v>224.99999999999997</v>
      </c>
      <c r="AB37" s="510"/>
      <c r="AC37" s="510"/>
      <c r="AD37" s="510"/>
      <c r="AE37" s="510"/>
      <c r="AF37" s="510"/>
      <c r="AG37" s="510"/>
      <c r="AH37" s="510"/>
      <c r="AI37" s="510"/>
      <c r="AJ37" s="745"/>
      <c r="AK37" s="1"/>
    </row>
    <row r="38" spans="1:37" s="1" customFormat="1" ht="14.45" customHeight="1" x14ac:dyDescent="0.15">
      <c r="A38" s="3"/>
      <c r="B38" s="26" t="s">
        <v>34</v>
      </c>
      <c r="C38" s="222">
        <v>0.22</v>
      </c>
      <c r="D38" s="737">
        <v>412</v>
      </c>
      <c r="E38" s="738">
        <v>1180</v>
      </c>
      <c r="F38" s="737">
        <v>571</v>
      </c>
      <c r="G38" s="738">
        <v>609</v>
      </c>
      <c r="H38" s="571">
        <f t="shared" si="7"/>
        <v>1872.7272727272727</v>
      </c>
      <c r="I38" s="766">
        <f t="shared" si="0"/>
        <v>5363.636363636364</v>
      </c>
      <c r="J38" s="3"/>
      <c r="K38" s="26" t="s">
        <v>71</v>
      </c>
      <c r="L38" s="740">
        <v>3.83</v>
      </c>
      <c r="M38" s="738">
        <v>30</v>
      </c>
      <c r="N38" s="738">
        <v>82</v>
      </c>
      <c r="O38" s="738">
        <v>36</v>
      </c>
      <c r="P38" s="738">
        <v>46</v>
      </c>
      <c r="Q38" s="748">
        <f t="shared" si="1"/>
        <v>7.8328981723237598</v>
      </c>
      <c r="R38" s="766">
        <f t="shared" si="2"/>
        <v>21.409921671018278</v>
      </c>
      <c r="S38" s="3"/>
      <c r="T38" s="26" t="s">
        <v>76</v>
      </c>
      <c r="U38" s="740">
        <v>2.67</v>
      </c>
      <c r="V38" s="738">
        <v>121</v>
      </c>
      <c r="W38" s="739">
        <v>356</v>
      </c>
      <c r="X38" s="738">
        <v>168</v>
      </c>
      <c r="Y38" s="752">
        <v>188</v>
      </c>
      <c r="Z38" s="751">
        <f t="shared" si="3"/>
        <v>45.318352059925097</v>
      </c>
      <c r="AA38" s="766">
        <f t="shared" si="4"/>
        <v>133.33333333333334</v>
      </c>
      <c r="AB38" s="510"/>
      <c r="AC38" s="510"/>
      <c r="AD38" s="510"/>
      <c r="AE38" s="510"/>
      <c r="AF38" s="510"/>
      <c r="AG38" s="510"/>
      <c r="AH38" s="510"/>
      <c r="AI38" s="510"/>
      <c r="AJ38" s="745"/>
      <c r="AK38" s="2"/>
    </row>
    <row r="39" spans="1:37" ht="14.45" customHeight="1" x14ac:dyDescent="0.15">
      <c r="A39" s="3"/>
      <c r="B39" s="26" t="s">
        <v>37</v>
      </c>
      <c r="C39" s="222">
        <v>0.2</v>
      </c>
      <c r="D39" s="737">
        <v>270</v>
      </c>
      <c r="E39" s="738">
        <v>587</v>
      </c>
      <c r="F39" s="737">
        <v>261</v>
      </c>
      <c r="G39" s="738">
        <v>326</v>
      </c>
      <c r="H39" s="571">
        <f t="shared" si="7"/>
        <v>1350</v>
      </c>
      <c r="I39" s="766">
        <f t="shared" si="0"/>
        <v>2935</v>
      </c>
      <c r="J39" s="3"/>
      <c r="K39" s="26" t="s">
        <v>75</v>
      </c>
      <c r="L39" s="740">
        <v>5.22</v>
      </c>
      <c r="M39" s="738">
        <v>47</v>
      </c>
      <c r="N39" s="738">
        <v>128</v>
      </c>
      <c r="O39" s="738">
        <v>55</v>
      </c>
      <c r="P39" s="738">
        <v>73</v>
      </c>
      <c r="Q39" s="748">
        <f t="shared" si="1"/>
        <v>9.0038314176245215</v>
      </c>
      <c r="R39" s="766">
        <f t="shared" si="2"/>
        <v>24.521072796934867</v>
      </c>
      <c r="S39" s="3"/>
      <c r="T39" s="26" t="s">
        <v>80</v>
      </c>
      <c r="U39" s="740">
        <v>5.28</v>
      </c>
      <c r="V39" s="738">
        <v>414</v>
      </c>
      <c r="W39" s="739">
        <v>1244</v>
      </c>
      <c r="X39" s="738">
        <v>611</v>
      </c>
      <c r="Y39" s="752">
        <v>633</v>
      </c>
      <c r="Z39" s="751">
        <f t="shared" si="3"/>
        <v>78.409090909090907</v>
      </c>
      <c r="AA39" s="766">
        <f t="shared" si="4"/>
        <v>235.60606060606059</v>
      </c>
      <c r="AB39" s="510"/>
      <c r="AC39" s="510"/>
      <c r="AD39" s="510"/>
      <c r="AE39" s="510"/>
      <c r="AF39" s="510"/>
      <c r="AG39" s="510"/>
      <c r="AH39" s="510"/>
      <c r="AI39" s="510"/>
      <c r="AJ39" s="745"/>
    </row>
    <row r="40" spans="1:37" ht="14.45" customHeight="1" x14ac:dyDescent="0.15">
      <c r="A40" s="3"/>
      <c r="B40" s="26" t="s">
        <v>40</v>
      </c>
      <c r="C40" s="222">
        <v>0.09</v>
      </c>
      <c r="D40" s="737">
        <v>74</v>
      </c>
      <c r="E40" s="738">
        <v>168</v>
      </c>
      <c r="F40" s="737">
        <v>80</v>
      </c>
      <c r="G40" s="738">
        <v>88</v>
      </c>
      <c r="H40" s="571">
        <f t="shared" si="7"/>
        <v>822.22222222222229</v>
      </c>
      <c r="I40" s="766">
        <f t="shared" si="0"/>
        <v>1866.6666666666667</v>
      </c>
      <c r="J40" s="3"/>
      <c r="K40" s="26" t="s">
        <v>79</v>
      </c>
      <c r="L40" s="740">
        <v>69.98</v>
      </c>
      <c r="M40" s="738">
        <v>220</v>
      </c>
      <c r="N40" s="738">
        <v>496</v>
      </c>
      <c r="O40" s="738">
        <v>229</v>
      </c>
      <c r="P40" s="738">
        <v>267</v>
      </c>
      <c r="Q40" s="748">
        <f t="shared" si="1"/>
        <v>3.1437553586739067</v>
      </c>
      <c r="R40" s="766">
        <f t="shared" si="2"/>
        <v>7.0877393541011715</v>
      </c>
      <c r="S40" s="3"/>
      <c r="T40" s="26" t="s">
        <v>84</v>
      </c>
      <c r="U40" s="740">
        <v>19.87</v>
      </c>
      <c r="V40" s="738">
        <v>169</v>
      </c>
      <c r="W40" s="739">
        <v>467</v>
      </c>
      <c r="X40" s="738">
        <v>235</v>
      </c>
      <c r="Y40" s="752">
        <v>232</v>
      </c>
      <c r="Z40" s="751">
        <f t="shared" si="3"/>
        <v>8.5052843482637144</v>
      </c>
      <c r="AA40" s="766">
        <f t="shared" si="4"/>
        <v>23.502767991947657</v>
      </c>
      <c r="AB40" s="510"/>
      <c r="AC40" s="510"/>
      <c r="AD40" s="510"/>
      <c r="AE40" s="510"/>
      <c r="AF40" s="510"/>
      <c r="AG40" s="510"/>
      <c r="AH40" s="510"/>
      <c r="AI40" s="510"/>
      <c r="AJ40" s="745"/>
    </row>
    <row r="41" spans="1:37" ht="14.45" customHeight="1" x14ac:dyDescent="0.15">
      <c r="A41" s="3"/>
      <c r="B41" s="26" t="s">
        <v>43</v>
      </c>
      <c r="C41" s="222">
        <v>1.56</v>
      </c>
      <c r="D41" s="737">
        <v>415</v>
      </c>
      <c r="E41" s="738">
        <v>957</v>
      </c>
      <c r="F41" s="737">
        <v>460</v>
      </c>
      <c r="G41" s="738">
        <v>497</v>
      </c>
      <c r="H41" s="571">
        <f t="shared" si="7"/>
        <v>266.02564102564099</v>
      </c>
      <c r="I41" s="766">
        <f t="shared" si="0"/>
        <v>613.46153846153845</v>
      </c>
      <c r="J41" s="945" t="s">
        <v>83</v>
      </c>
      <c r="K41" s="946"/>
      <c r="L41" s="741">
        <v>46.69</v>
      </c>
      <c r="M41" s="749">
        <v>647</v>
      </c>
      <c r="N41" s="749">
        <v>1724</v>
      </c>
      <c r="O41" s="749">
        <v>861</v>
      </c>
      <c r="P41" s="749">
        <v>863</v>
      </c>
      <c r="Q41" s="747">
        <f t="shared" si="1"/>
        <v>13.857357035767832</v>
      </c>
      <c r="R41" s="768">
        <f t="shared" si="2"/>
        <v>36.924394945384449</v>
      </c>
      <c r="S41" s="3"/>
      <c r="T41" s="26" t="s">
        <v>88</v>
      </c>
      <c r="U41" s="740">
        <v>0.3</v>
      </c>
      <c r="V41" s="738">
        <v>177</v>
      </c>
      <c r="W41" s="739">
        <v>363</v>
      </c>
      <c r="X41" s="738">
        <v>194</v>
      </c>
      <c r="Y41" s="752">
        <v>169</v>
      </c>
      <c r="Z41" s="751">
        <f t="shared" si="3"/>
        <v>590</v>
      </c>
      <c r="AA41" s="766">
        <f t="shared" si="4"/>
        <v>1210</v>
      </c>
      <c r="AB41" s="510"/>
      <c r="AC41" s="510"/>
      <c r="AD41" s="510"/>
      <c r="AE41" s="510"/>
      <c r="AF41" s="510"/>
      <c r="AG41" s="510"/>
      <c r="AH41" s="510"/>
      <c r="AI41" s="510"/>
      <c r="AJ41" s="745"/>
    </row>
    <row r="42" spans="1:37" ht="14.45" customHeight="1" x14ac:dyDescent="0.15">
      <c r="A42" s="3"/>
      <c r="B42" s="26" t="s">
        <v>47</v>
      </c>
      <c r="C42" s="222">
        <v>1.93</v>
      </c>
      <c r="D42" s="737">
        <v>970</v>
      </c>
      <c r="E42" s="738">
        <v>2478</v>
      </c>
      <c r="F42" s="737">
        <v>1167</v>
      </c>
      <c r="G42" s="738">
        <v>1311</v>
      </c>
      <c r="H42" s="571">
        <f t="shared" si="7"/>
        <v>502.59067357512953</v>
      </c>
      <c r="I42" s="766">
        <f t="shared" si="0"/>
        <v>1283.9378238341969</v>
      </c>
      <c r="J42" s="3"/>
      <c r="K42" s="26" t="s">
        <v>87</v>
      </c>
      <c r="L42" s="740">
        <v>1.73</v>
      </c>
      <c r="M42" s="738">
        <v>53</v>
      </c>
      <c r="N42" s="738">
        <v>167</v>
      </c>
      <c r="O42" s="738">
        <v>84</v>
      </c>
      <c r="P42" s="738">
        <v>83</v>
      </c>
      <c r="Q42" s="748">
        <f t="shared" si="1"/>
        <v>30.635838150289018</v>
      </c>
      <c r="R42" s="766">
        <f t="shared" si="2"/>
        <v>96.531791907514446</v>
      </c>
      <c r="S42" s="951" t="s">
        <v>92</v>
      </c>
      <c r="T42" s="952"/>
      <c r="U42" s="741">
        <v>18.059999999999999</v>
      </c>
      <c r="V42" s="749">
        <v>1437</v>
      </c>
      <c r="W42" s="735">
        <v>3947</v>
      </c>
      <c r="X42" s="749">
        <v>1997</v>
      </c>
      <c r="Y42" s="746">
        <v>1950</v>
      </c>
      <c r="Z42" s="750">
        <f t="shared" si="3"/>
        <v>79.568106312292358</v>
      </c>
      <c r="AA42" s="768">
        <f t="shared" si="4"/>
        <v>218.54928017718717</v>
      </c>
      <c r="AB42" s="510"/>
      <c r="AC42" s="510"/>
      <c r="AD42" s="510"/>
      <c r="AE42" s="510"/>
      <c r="AF42" s="510"/>
      <c r="AG42" s="510"/>
      <c r="AH42" s="510"/>
      <c r="AI42" s="510"/>
      <c r="AJ42" s="745"/>
    </row>
    <row r="43" spans="1:37" ht="14.45" customHeight="1" x14ac:dyDescent="0.15">
      <c r="A43" s="3"/>
      <c r="B43" s="26" t="s">
        <v>51</v>
      </c>
      <c r="C43" s="222">
        <v>0.95</v>
      </c>
      <c r="D43" s="737">
        <v>283</v>
      </c>
      <c r="E43" s="738">
        <v>807</v>
      </c>
      <c r="F43" s="737">
        <v>399</v>
      </c>
      <c r="G43" s="738">
        <v>408</v>
      </c>
      <c r="H43" s="571">
        <f t="shared" si="7"/>
        <v>297.89473684210526</v>
      </c>
      <c r="I43" s="766">
        <f t="shared" si="0"/>
        <v>849.47368421052636</v>
      </c>
      <c r="J43" s="3"/>
      <c r="K43" s="26" t="s">
        <v>91</v>
      </c>
      <c r="L43" s="740">
        <v>10.61</v>
      </c>
      <c r="M43" s="738">
        <v>322</v>
      </c>
      <c r="N43" s="738">
        <v>911</v>
      </c>
      <c r="O43" s="738">
        <v>453</v>
      </c>
      <c r="P43" s="738">
        <v>458</v>
      </c>
      <c r="Q43" s="748">
        <f t="shared" si="1"/>
        <v>30.348727615457118</v>
      </c>
      <c r="R43" s="766">
        <f t="shared" si="2"/>
        <v>85.862393967954759</v>
      </c>
      <c r="S43" s="3"/>
      <c r="T43" s="26" t="s">
        <v>96</v>
      </c>
      <c r="U43" s="740">
        <v>2.7</v>
      </c>
      <c r="V43" s="738">
        <v>491</v>
      </c>
      <c r="W43" s="739">
        <v>1274</v>
      </c>
      <c r="X43" s="738">
        <v>620</v>
      </c>
      <c r="Y43" s="752">
        <v>654</v>
      </c>
      <c r="Z43" s="751">
        <f t="shared" si="3"/>
        <v>181.85185185185185</v>
      </c>
      <c r="AA43" s="766">
        <f t="shared" si="4"/>
        <v>471.85185185185185</v>
      </c>
      <c r="AB43" s="510"/>
      <c r="AC43" s="510"/>
      <c r="AD43" s="510"/>
      <c r="AE43" s="510"/>
      <c r="AF43" s="510"/>
      <c r="AG43" s="510"/>
      <c r="AH43" s="510"/>
      <c r="AI43" s="510"/>
      <c r="AJ43" s="745"/>
    </row>
    <row r="44" spans="1:37" ht="14.45" customHeight="1" x14ac:dyDescent="0.15">
      <c r="A44" s="3"/>
      <c r="B44" s="26" t="s">
        <v>54</v>
      </c>
      <c r="C44" s="222">
        <v>0.08</v>
      </c>
      <c r="D44" s="737">
        <v>107</v>
      </c>
      <c r="E44" s="738">
        <v>260</v>
      </c>
      <c r="F44" s="737">
        <v>131</v>
      </c>
      <c r="G44" s="738">
        <v>129</v>
      </c>
      <c r="H44" s="571">
        <f t="shared" si="7"/>
        <v>1337.5</v>
      </c>
      <c r="I44" s="766">
        <f t="shared" si="0"/>
        <v>3250</v>
      </c>
      <c r="J44" s="3"/>
      <c r="K44" s="26" t="s">
        <v>95</v>
      </c>
      <c r="L44" s="740">
        <v>7</v>
      </c>
      <c r="M44" s="738">
        <v>106</v>
      </c>
      <c r="N44" s="738">
        <v>292</v>
      </c>
      <c r="O44" s="738">
        <v>141</v>
      </c>
      <c r="P44" s="738">
        <v>151</v>
      </c>
      <c r="Q44" s="748">
        <f t="shared" si="1"/>
        <v>15.142857142857142</v>
      </c>
      <c r="R44" s="766">
        <f t="shared" si="2"/>
        <v>41.714285714285715</v>
      </c>
      <c r="S44" s="3"/>
      <c r="T44" s="26" t="s">
        <v>100</v>
      </c>
      <c r="U44" s="740">
        <v>2.56</v>
      </c>
      <c r="V44" s="738">
        <v>191</v>
      </c>
      <c r="W44" s="739">
        <v>535</v>
      </c>
      <c r="X44" s="738">
        <v>288</v>
      </c>
      <c r="Y44" s="752">
        <v>247</v>
      </c>
      <c r="Z44" s="751">
        <f t="shared" si="3"/>
        <v>74.609375</v>
      </c>
      <c r="AA44" s="766">
        <f t="shared" si="4"/>
        <v>208.984375</v>
      </c>
      <c r="AB44" s="510"/>
      <c r="AC44" s="510"/>
      <c r="AD44" s="510"/>
      <c r="AE44" s="510"/>
      <c r="AF44" s="510"/>
      <c r="AG44" s="510"/>
      <c r="AH44" s="510"/>
      <c r="AI44" s="510"/>
      <c r="AJ44" s="745"/>
    </row>
    <row r="45" spans="1:37" ht="14.45" customHeight="1" x14ac:dyDescent="0.15">
      <c r="A45" s="3"/>
      <c r="B45" s="26" t="s">
        <v>58</v>
      </c>
      <c r="C45" s="222">
        <v>0.12</v>
      </c>
      <c r="D45" s="737">
        <v>152</v>
      </c>
      <c r="E45" s="738">
        <v>355</v>
      </c>
      <c r="F45" s="737">
        <v>173</v>
      </c>
      <c r="G45" s="738">
        <v>182</v>
      </c>
      <c r="H45" s="571">
        <f t="shared" si="7"/>
        <v>1266.6666666666667</v>
      </c>
      <c r="I45" s="766">
        <f t="shared" si="0"/>
        <v>2958.3333333333335</v>
      </c>
      <c r="J45" s="3"/>
      <c r="K45" s="26" t="s">
        <v>99</v>
      </c>
      <c r="L45" s="740">
        <v>27.35</v>
      </c>
      <c r="M45" s="738">
        <v>166</v>
      </c>
      <c r="N45" s="738">
        <v>354</v>
      </c>
      <c r="O45" s="738">
        <v>183</v>
      </c>
      <c r="P45" s="738">
        <v>171</v>
      </c>
      <c r="Q45" s="748">
        <f t="shared" si="1"/>
        <v>6.0694698354661787</v>
      </c>
      <c r="R45" s="766">
        <f t="shared" si="2"/>
        <v>12.943327239488116</v>
      </c>
      <c r="S45" s="3"/>
      <c r="T45" s="26" t="s">
        <v>104</v>
      </c>
      <c r="U45" s="740">
        <v>1.01</v>
      </c>
      <c r="V45" s="738">
        <v>45</v>
      </c>
      <c r="W45" s="739">
        <v>126</v>
      </c>
      <c r="X45" s="738">
        <v>61</v>
      </c>
      <c r="Y45" s="752">
        <v>65</v>
      </c>
      <c r="Z45" s="751">
        <f t="shared" si="3"/>
        <v>44.554455445544555</v>
      </c>
      <c r="AA45" s="766">
        <f t="shared" si="4"/>
        <v>124.75247524752476</v>
      </c>
      <c r="AB45" s="510"/>
      <c r="AC45" s="510"/>
      <c r="AD45" s="510"/>
      <c r="AE45" s="510"/>
      <c r="AF45" s="510"/>
      <c r="AG45" s="510"/>
      <c r="AH45" s="510"/>
      <c r="AI45" s="510"/>
      <c r="AJ45" s="745"/>
    </row>
    <row r="46" spans="1:37" ht="14.45" customHeight="1" x14ac:dyDescent="0.15">
      <c r="A46" s="3"/>
      <c r="B46" s="26" t="s">
        <v>62</v>
      </c>
      <c r="C46" s="222">
        <v>0.11</v>
      </c>
      <c r="D46" s="737">
        <v>221</v>
      </c>
      <c r="E46" s="738">
        <v>547</v>
      </c>
      <c r="F46" s="737">
        <v>270</v>
      </c>
      <c r="G46" s="738">
        <v>277</v>
      </c>
      <c r="H46" s="571">
        <f t="shared" si="7"/>
        <v>2009.090909090909</v>
      </c>
      <c r="I46" s="766">
        <f t="shared" si="0"/>
        <v>4972.727272727273</v>
      </c>
      <c r="K46" s="58"/>
      <c r="L46" s="223"/>
      <c r="M46" s="27"/>
      <c r="N46" s="27"/>
      <c r="O46" s="58"/>
      <c r="P46" s="27"/>
      <c r="Q46" s="58"/>
      <c r="R46" s="766"/>
      <c r="S46" s="3"/>
      <c r="T46" s="26" t="s">
        <v>108</v>
      </c>
      <c r="U46" s="740">
        <v>1.9</v>
      </c>
      <c r="V46" s="738">
        <v>107</v>
      </c>
      <c r="W46" s="739">
        <v>304</v>
      </c>
      <c r="X46" s="738">
        <v>153</v>
      </c>
      <c r="Y46" s="752">
        <v>151</v>
      </c>
      <c r="Z46" s="751">
        <f t="shared" si="3"/>
        <v>56.315789473684212</v>
      </c>
      <c r="AA46" s="766">
        <f t="shared" si="4"/>
        <v>160</v>
      </c>
      <c r="AB46" s="510"/>
      <c r="AC46" s="510"/>
      <c r="AD46" s="510"/>
      <c r="AE46" s="510"/>
      <c r="AF46" s="510"/>
      <c r="AG46" s="510"/>
      <c r="AH46" s="510"/>
      <c r="AI46" s="510"/>
      <c r="AJ46" s="745"/>
    </row>
    <row r="47" spans="1:37" ht="14.45" customHeight="1" x14ac:dyDescent="0.15">
      <c r="A47" s="3"/>
      <c r="B47" s="26" t="s">
        <v>66</v>
      </c>
      <c r="C47" s="222">
        <v>0.08</v>
      </c>
      <c r="D47" s="737">
        <v>153</v>
      </c>
      <c r="E47" s="738">
        <v>412</v>
      </c>
      <c r="F47" s="737">
        <v>206</v>
      </c>
      <c r="G47" s="738">
        <v>206</v>
      </c>
      <c r="H47" s="571">
        <f t="shared" si="7"/>
        <v>1912.5</v>
      </c>
      <c r="I47" s="766">
        <f t="shared" si="0"/>
        <v>5150</v>
      </c>
      <c r="K47" s="58"/>
      <c r="L47" s="223"/>
      <c r="M47" s="27"/>
      <c r="N47" s="27"/>
      <c r="O47" s="58"/>
      <c r="P47" s="27"/>
      <c r="Q47" s="58"/>
      <c r="R47" s="766"/>
      <c r="S47" s="3"/>
      <c r="T47" s="26" t="s">
        <v>111</v>
      </c>
      <c r="U47" s="740">
        <v>1.92</v>
      </c>
      <c r="V47" s="738">
        <v>147</v>
      </c>
      <c r="W47" s="739">
        <v>425</v>
      </c>
      <c r="X47" s="738">
        <v>209</v>
      </c>
      <c r="Y47" s="752">
        <v>216</v>
      </c>
      <c r="Z47" s="751">
        <f t="shared" si="3"/>
        <v>76.5625</v>
      </c>
      <c r="AA47" s="766">
        <f t="shared" si="4"/>
        <v>221.35416666666669</v>
      </c>
      <c r="AB47" s="510"/>
      <c r="AC47" s="510"/>
      <c r="AD47" s="510"/>
      <c r="AE47" s="510"/>
      <c r="AF47" s="510"/>
      <c r="AG47" s="510"/>
      <c r="AH47" s="510"/>
      <c r="AI47" s="510"/>
      <c r="AJ47" s="745"/>
    </row>
    <row r="48" spans="1:37" ht="14.45" customHeight="1" x14ac:dyDescent="0.15">
      <c r="B48" s="58"/>
      <c r="C48" s="27"/>
      <c r="D48" s="764"/>
      <c r="E48" s="571"/>
      <c r="F48" s="764"/>
      <c r="G48" s="571"/>
      <c r="H48" s="572"/>
      <c r="I48" s="766"/>
      <c r="K48" s="58"/>
      <c r="L48" s="223"/>
      <c r="M48" s="27"/>
      <c r="N48" s="58"/>
      <c r="O48" s="27"/>
      <c r="P48" s="27"/>
      <c r="Q48" s="58"/>
      <c r="R48" s="766"/>
      <c r="S48" s="3"/>
      <c r="T48" s="26" t="s">
        <v>115</v>
      </c>
      <c r="U48" s="740">
        <v>4.3600000000000003</v>
      </c>
      <c r="V48" s="738">
        <v>150</v>
      </c>
      <c r="W48" s="739">
        <v>460</v>
      </c>
      <c r="X48" s="738">
        <v>236</v>
      </c>
      <c r="Y48" s="752">
        <v>224</v>
      </c>
      <c r="Z48" s="751">
        <f t="shared" si="3"/>
        <v>34.403669724770637</v>
      </c>
      <c r="AA48" s="766">
        <f t="shared" si="4"/>
        <v>105.50458715596329</v>
      </c>
      <c r="AB48" s="510"/>
      <c r="AC48" s="510"/>
      <c r="AD48" s="510"/>
      <c r="AE48" s="510"/>
      <c r="AF48" s="510"/>
      <c r="AG48" s="510"/>
      <c r="AH48" s="510"/>
      <c r="AI48" s="510"/>
      <c r="AJ48" s="745"/>
    </row>
    <row r="49" spans="1:37" ht="14.45" customHeight="1" x14ac:dyDescent="0.15">
      <c r="B49" s="58"/>
      <c r="C49" s="27"/>
      <c r="D49" s="3"/>
      <c r="E49" s="27"/>
      <c r="F49" s="3"/>
      <c r="G49" s="27"/>
      <c r="H49" s="58"/>
      <c r="I49" s="766"/>
      <c r="J49" s="3"/>
      <c r="K49" s="58"/>
      <c r="L49" s="223"/>
      <c r="M49" s="27"/>
      <c r="N49" s="58"/>
      <c r="O49" s="27"/>
      <c r="P49" s="27"/>
      <c r="Q49" s="58"/>
      <c r="R49" s="766"/>
      <c r="S49" s="3"/>
      <c r="T49" s="26" t="s">
        <v>119</v>
      </c>
      <c r="U49" s="740">
        <v>2.61</v>
      </c>
      <c r="V49" s="738">
        <v>255</v>
      </c>
      <c r="W49" s="739">
        <v>679</v>
      </c>
      <c r="X49" s="738">
        <v>352</v>
      </c>
      <c r="Y49" s="752">
        <v>327</v>
      </c>
      <c r="Z49" s="751">
        <f t="shared" si="3"/>
        <v>97.701149425287355</v>
      </c>
      <c r="AA49" s="766">
        <f t="shared" si="4"/>
        <v>260.15325670498083</v>
      </c>
      <c r="AB49" s="510"/>
      <c r="AC49" s="510"/>
      <c r="AD49" s="510"/>
      <c r="AE49" s="510"/>
      <c r="AF49" s="510"/>
      <c r="AG49" s="510"/>
      <c r="AH49" s="510"/>
      <c r="AI49" s="510"/>
      <c r="AJ49" s="745"/>
      <c r="AK49" s="86"/>
    </row>
    <row r="50" spans="1:37" ht="14.45" customHeight="1" x14ac:dyDescent="0.15">
      <c r="A50" s="28"/>
      <c r="B50" s="60"/>
      <c r="C50" s="59"/>
      <c r="D50" s="59"/>
      <c r="E50" s="59"/>
      <c r="F50" s="224"/>
      <c r="G50" s="59"/>
      <c r="H50" s="60"/>
      <c r="I50" s="767"/>
      <c r="J50" s="28"/>
      <c r="K50" s="60"/>
      <c r="L50" s="224"/>
      <c r="M50" s="59"/>
      <c r="N50" s="60"/>
      <c r="O50" s="59"/>
      <c r="P50" s="59"/>
      <c r="Q50" s="60"/>
      <c r="R50" s="767"/>
      <c r="S50" s="28"/>
      <c r="T50" s="29" t="s">
        <v>123</v>
      </c>
      <c r="U50" s="742">
        <v>1</v>
      </c>
      <c r="V50" s="754">
        <v>51</v>
      </c>
      <c r="W50" s="755">
        <v>144</v>
      </c>
      <c r="X50" s="754">
        <v>78</v>
      </c>
      <c r="Y50" s="756">
        <v>66</v>
      </c>
      <c r="Z50" s="757">
        <f t="shared" si="3"/>
        <v>51</v>
      </c>
      <c r="AA50" s="767">
        <f t="shared" si="4"/>
        <v>144</v>
      </c>
      <c r="AB50" s="510"/>
      <c r="AC50" s="510"/>
      <c r="AD50" s="510"/>
      <c r="AE50" s="510"/>
      <c r="AF50" s="510"/>
      <c r="AG50" s="510"/>
      <c r="AH50" s="510"/>
      <c r="AI50" s="510"/>
      <c r="AJ50" s="745"/>
      <c r="AK50" s="12"/>
    </row>
    <row r="51" spans="1:37" ht="15" customHeight="1" x14ac:dyDescent="0.15">
      <c r="A51" s="345" t="s">
        <v>593</v>
      </c>
      <c r="S51" s="345" t="s">
        <v>593</v>
      </c>
      <c r="V51" s="3"/>
      <c r="W51" s="3"/>
      <c r="X51" s="3"/>
      <c r="Y51" s="3"/>
      <c r="AB51" s="510"/>
      <c r="AC51" s="510"/>
      <c r="AD51" s="510"/>
      <c r="AE51" s="510"/>
      <c r="AF51" s="510"/>
      <c r="AG51" s="510"/>
      <c r="AH51" s="510"/>
      <c r="AI51" s="510"/>
      <c r="AJ51" s="745"/>
    </row>
    <row r="52" spans="1:37" ht="16.5" customHeight="1" x14ac:dyDescent="0.15">
      <c r="A52" s="1" t="s">
        <v>608</v>
      </c>
      <c r="O52" s="72"/>
      <c r="S52" s="1" t="s">
        <v>608</v>
      </c>
      <c r="V52" s="3"/>
      <c r="W52" s="3"/>
      <c r="X52" s="3"/>
      <c r="Y52" s="3"/>
      <c r="AB52" s="510"/>
      <c r="AC52" s="510"/>
      <c r="AD52" s="510"/>
      <c r="AE52" s="510"/>
      <c r="AF52" s="510"/>
      <c r="AG52" s="510"/>
      <c r="AH52" s="510"/>
      <c r="AI52" s="510"/>
      <c r="AJ52" s="745"/>
    </row>
    <row r="53" spans="1:37" x14ac:dyDescent="0.15">
      <c r="V53" s="3"/>
      <c r="W53" s="3"/>
      <c r="X53" s="3"/>
      <c r="Y53" s="3"/>
      <c r="AC53" s="1"/>
    </row>
    <row r="54" spans="1:37" x14ac:dyDescent="0.15">
      <c r="V54" s="3"/>
      <c r="W54" s="3"/>
      <c r="X54" s="3"/>
      <c r="Y54" s="3"/>
    </row>
    <row r="55" spans="1:37" x14ac:dyDescent="0.15">
      <c r="V55" s="3"/>
      <c r="W55" s="3"/>
      <c r="X55" s="3"/>
      <c r="Y55" s="3"/>
    </row>
    <row r="56" spans="1:37" ht="40.5" customHeight="1" x14ac:dyDescent="0.15">
      <c r="V56" s="3"/>
      <c r="W56" s="3"/>
      <c r="X56" s="3"/>
      <c r="Y56" s="3"/>
    </row>
    <row r="57" spans="1:37" x14ac:dyDescent="0.15">
      <c r="V57" s="3"/>
      <c r="W57" s="3"/>
      <c r="X57" s="3"/>
      <c r="Y57" s="3"/>
    </row>
    <row r="58" spans="1:37" x14ac:dyDescent="0.15">
      <c r="V58" s="3"/>
      <c r="W58" s="3"/>
      <c r="X58" s="3"/>
      <c r="Y58" s="3"/>
    </row>
    <row r="59" spans="1:37" x14ac:dyDescent="0.15">
      <c r="V59" s="3"/>
      <c r="W59" s="3"/>
      <c r="X59" s="3"/>
      <c r="Y59" s="3"/>
    </row>
    <row r="60" spans="1:37" x14ac:dyDescent="0.15">
      <c r="V60" s="3"/>
      <c r="W60" s="3"/>
      <c r="X60" s="3"/>
      <c r="Y60" s="3"/>
    </row>
    <row r="61" spans="1:37" x14ac:dyDescent="0.15">
      <c r="V61" s="3"/>
      <c r="W61" s="3"/>
      <c r="X61" s="3"/>
      <c r="Y61" s="3"/>
    </row>
    <row r="62" spans="1:37" x14ac:dyDescent="0.15">
      <c r="V62" s="3"/>
      <c r="W62" s="3"/>
      <c r="X62" s="3"/>
      <c r="Y62" s="3"/>
    </row>
    <row r="63" spans="1:37" x14ac:dyDescent="0.15">
      <c r="V63" s="3"/>
      <c r="W63" s="3"/>
      <c r="X63" s="3"/>
      <c r="Y63" s="3"/>
    </row>
    <row r="64" spans="1:37" x14ac:dyDescent="0.15">
      <c r="V64" s="3"/>
      <c r="W64" s="3"/>
      <c r="X64" s="3"/>
      <c r="Y64" s="3"/>
    </row>
    <row r="65" spans="22:25" x14ac:dyDescent="0.15">
      <c r="V65" s="3"/>
      <c r="W65" s="3"/>
      <c r="X65" s="3"/>
      <c r="Y65" s="3"/>
    </row>
    <row r="66" spans="22:25" x14ac:dyDescent="0.15">
      <c r="V66" s="3"/>
      <c r="W66" s="3"/>
      <c r="X66" s="3"/>
      <c r="Y66" s="3"/>
    </row>
    <row r="67" spans="22:25" x14ac:dyDescent="0.15">
      <c r="V67" s="3"/>
      <c r="W67" s="3"/>
      <c r="X67" s="3"/>
      <c r="Y67" s="3"/>
    </row>
    <row r="68" spans="22:25" ht="40.5" customHeight="1" x14ac:dyDescent="0.15">
      <c r="V68" s="3"/>
      <c r="W68" s="3"/>
      <c r="X68" s="3"/>
      <c r="Y68" s="3"/>
    </row>
    <row r="69" spans="22:25" x14ac:dyDescent="0.15">
      <c r="V69" s="3"/>
      <c r="W69" s="3"/>
      <c r="X69" s="3"/>
      <c r="Y69" s="3"/>
    </row>
    <row r="70" spans="22:25" x14ac:dyDescent="0.15">
      <c r="V70" s="3"/>
      <c r="W70" s="3"/>
      <c r="X70" s="3"/>
      <c r="Y70" s="3"/>
    </row>
    <row r="71" spans="22:25" x14ac:dyDescent="0.15">
      <c r="V71" s="3"/>
      <c r="W71" s="3"/>
      <c r="X71" s="3"/>
      <c r="Y71" s="3"/>
    </row>
  </sheetData>
  <mergeCells count="44">
    <mergeCell ref="A1:I1"/>
    <mergeCell ref="J1:R1"/>
    <mergeCell ref="A5:B5"/>
    <mergeCell ref="J5:K5"/>
    <mergeCell ref="S5:T5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R3:R4"/>
    <mergeCell ref="S3:T4"/>
    <mergeCell ref="U3:U4"/>
    <mergeCell ref="AD3:AD4"/>
    <mergeCell ref="AF3:AH3"/>
    <mergeCell ref="AI3:AI4"/>
    <mergeCell ref="AJ3:AJ4"/>
    <mergeCell ref="S42:T42"/>
    <mergeCell ref="AB5:AC5"/>
    <mergeCell ref="AB10:AC10"/>
    <mergeCell ref="AB14:AC14"/>
    <mergeCell ref="V3:V4"/>
    <mergeCell ref="W3:Y3"/>
    <mergeCell ref="Z3:Z4"/>
    <mergeCell ref="AA3:AA4"/>
    <mergeCell ref="AB3:AC4"/>
    <mergeCell ref="AB17:AC17"/>
    <mergeCell ref="S18:T18"/>
    <mergeCell ref="AB21:AC21"/>
    <mergeCell ref="J41:K41"/>
    <mergeCell ref="J17:K17"/>
    <mergeCell ref="J25:K25"/>
    <mergeCell ref="AE3:AE4"/>
    <mergeCell ref="J35:K35"/>
    <mergeCell ref="S35:T35"/>
    <mergeCell ref="J37:K37"/>
  </mergeCells>
  <phoneticPr fontId="5"/>
  <pageMargins left="0.78740157480314965" right="0.78740157480314965" top="0.78740157480314965" bottom="0.98425196850393704" header="0.31496062992125984" footer="0.31496062992125984"/>
  <pageSetup paperSize="9" scale="99" fitToWidth="0" orientation="portrait" r:id="rId1"/>
  <headerFooter alignWithMargins="0"/>
  <colBreaks count="3" manualBreakCount="3">
    <brk id="9" max="1048575" man="1"/>
    <brk id="18" max="1048575" man="1"/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53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4.375" style="2" customWidth="1"/>
    <col min="2" max="2" width="12.875" style="2" customWidth="1"/>
    <col min="3" max="7" width="8.875" style="2" customWidth="1"/>
    <col min="8" max="9" width="11.75" style="2" customWidth="1"/>
    <col min="10" max="10" width="4.375" style="2" customWidth="1"/>
    <col min="11" max="11" width="12.875" style="2" customWidth="1"/>
    <col min="12" max="16" width="8.875" style="2" customWidth="1"/>
    <col min="17" max="18" width="11.75" style="2" customWidth="1"/>
    <col min="19" max="19" width="4.375" style="2" customWidth="1"/>
    <col min="20" max="20" width="12.75" style="2" customWidth="1"/>
    <col min="21" max="25" width="8.875" style="2" customWidth="1"/>
    <col min="26" max="27" width="11.75" style="2" customWidth="1"/>
    <col min="28" max="28" width="4.375" style="2" customWidth="1"/>
    <col min="29" max="29" width="12.875" style="2" customWidth="1"/>
    <col min="30" max="34" width="8.875" style="2" customWidth="1"/>
    <col min="35" max="36" width="11.75" style="2" customWidth="1"/>
    <col min="37" max="38" width="9" style="2"/>
    <col min="39" max="39" width="4.375" style="2" customWidth="1"/>
    <col min="40" max="40" width="12.875" style="2" customWidth="1"/>
    <col min="41" max="41" width="9.5" style="2" customWidth="1"/>
    <col min="42" max="42" width="9.625" style="2" customWidth="1"/>
    <col min="43" max="44" width="9.125" style="2" customWidth="1"/>
    <col min="45" max="45" width="9.25" style="2" customWidth="1"/>
    <col min="46" max="47" width="11.75" style="2" customWidth="1"/>
    <col min="48" max="16384" width="9" style="2"/>
  </cols>
  <sheetData>
    <row r="1" spans="1:47" s="479" customFormat="1" ht="25.5" customHeight="1" x14ac:dyDescent="0.15">
      <c r="A1" s="963" t="s">
        <v>616</v>
      </c>
      <c r="B1" s="963"/>
      <c r="C1" s="963"/>
      <c r="D1" s="963"/>
      <c r="E1" s="963"/>
      <c r="F1" s="963"/>
      <c r="G1" s="963"/>
      <c r="H1" s="963"/>
      <c r="I1" s="963"/>
      <c r="J1" s="960" t="s">
        <v>753</v>
      </c>
      <c r="K1" s="960"/>
      <c r="L1" s="960"/>
      <c r="M1" s="960"/>
      <c r="N1" s="960"/>
      <c r="O1" s="960"/>
      <c r="P1" s="960"/>
      <c r="Q1" s="960"/>
      <c r="R1" s="960"/>
      <c r="S1" s="963" t="s">
        <v>616</v>
      </c>
      <c r="T1" s="963"/>
      <c r="U1" s="963"/>
      <c r="V1" s="963"/>
      <c r="W1" s="963"/>
      <c r="X1" s="963"/>
      <c r="Y1" s="963"/>
      <c r="Z1" s="963"/>
      <c r="AA1" s="963"/>
      <c r="AB1" s="960" t="s">
        <v>596</v>
      </c>
      <c r="AC1" s="960"/>
      <c r="AD1" s="960"/>
      <c r="AE1" s="960"/>
      <c r="AF1" s="960"/>
      <c r="AG1" s="960"/>
      <c r="AH1" s="960"/>
      <c r="AI1" s="960"/>
      <c r="AJ1" s="960"/>
      <c r="AL1" s="364"/>
      <c r="AM1" s="364"/>
      <c r="AN1" s="364"/>
      <c r="AO1" s="364"/>
      <c r="AP1" s="364"/>
      <c r="AQ1" s="364"/>
      <c r="AR1" s="364"/>
      <c r="AS1" s="364"/>
      <c r="AT1" s="364"/>
      <c r="AU1" s="364"/>
    </row>
    <row r="2" spans="1:47" s="345" customFormat="1" ht="18" customHeight="1" x14ac:dyDescent="0.15">
      <c r="A2" s="345" t="s">
        <v>187</v>
      </c>
      <c r="R2" s="867" t="s">
        <v>563</v>
      </c>
      <c r="S2" s="345" t="s">
        <v>187</v>
      </c>
      <c r="AJ2" s="867" t="s">
        <v>563</v>
      </c>
      <c r="AL2" s="868"/>
      <c r="AM2" s="868"/>
      <c r="AN2" s="868"/>
      <c r="AO2" s="868"/>
      <c r="AP2" s="868"/>
      <c r="AQ2" s="868"/>
      <c r="AR2" s="868"/>
      <c r="AS2" s="868"/>
      <c r="AT2" s="868"/>
      <c r="AU2" s="869"/>
    </row>
    <row r="3" spans="1:47" ht="13.5" customHeight="1" x14ac:dyDescent="0.15">
      <c r="A3" s="957" t="s">
        <v>188</v>
      </c>
      <c r="B3" s="947"/>
      <c r="C3" s="961" t="s">
        <v>189</v>
      </c>
      <c r="D3" s="947" t="s">
        <v>413</v>
      </c>
      <c r="E3" s="947" t="s">
        <v>190</v>
      </c>
      <c r="F3" s="947"/>
      <c r="G3" s="947"/>
      <c r="H3" s="948" t="s">
        <v>191</v>
      </c>
      <c r="I3" s="967" t="s">
        <v>192</v>
      </c>
      <c r="J3" s="957" t="s">
        <v>188</v>
      </c>
      <c r="K3" s="947"/>
      <c r="L3" s="961" t="s">
        <v>189</v>
      </c>
      <c r="M3" s="947" t="s">
        <v>413</v>
      </c>
      <c r="N3" s="947" t="s">
        <v>190</v>
      </c>
      <c r="O3" s="947"/>
      <c r="P3" s="947"/>
      <c r="Q3" s="948" t="s">
        <v>191</v>
      </c>
      <c r="R3" s="967" t="s">
        <v>192</v>
      </c>
      <c r="S3" s="957" t="s">
        <v>188</v>
      </c>
      <c r="T3" s="947"/>
      <c r="U3" s="961" t="s">
        <v>189</v>
      </c>
      <c r="V3" s="947" t="s">
        <v>413</v>
      </c>
      <c r="W3" s="947" t="s">
        <v>190</v>
      </c>
      <c r="X3" s="947"/>
      <c r="Y3" s="947"/>
      <c r="Z3" s="948" t="s">
        <v>191</v>
      </c>
      <c r="AA3" s="967" t="s">
        <v>192</v>
      </c>
      <c r="AB3" s="969" t="s">
        <v>188</v>
      </c>
      <c r="AC3" s="970"/>
      <c r="AD3" s="973" t="s">
        <v>189</v>
      </c>
      <c r="AE3" s="975" t="s">
        <v>413</v>
      </c>
      <c r="AF3" s="968" t="s">
        <v>190</v>
      </c>
      <c r="AG3" s="979"/>
      <c r="AH3" s="957"/>
      <c r="AI3" s="980" t="s">
        <v>191</v>
      </c>
      <c r="AJ3" s="977" t="s">
        <v>192</v>
      </c>
      <c r="AL3" s="3"/>
      <c r="AM3" s="375"/>
      <c r="AN3" s="375"/>
      <c r="AO3" s="356"/>
      <c r="AP3" s="375"/>
      <c r="AQ3" s="375"/>
      <c r="AR3" s="375"/>
      <c r="AS3" s="375"/>
      <c r="AT3" s="376"/>
      <c r="AU3" s="376"/>
    </row>
    <row r="4" spans="1:47" ht="14.25" customHeight="1" x14ac:dyDescent="0.15">
      <c r="A4" s="957"/>
      <c r="B4" s="947"/>
      <c r="C4" s="962"/>
      <c r="D4" s="947"/>
      <c r="E4" s="477" t="s">
        <v>416</v>
      </c>
      <c r="F4" s="477" t="s">
        <v>414</v>
      </c>
      <c r="G4" s="477" t="s">
        <v>415</v>
      </c>
      <c r="H4" s="947"/>
      <c r="I4" s="968"/>
      <c r="J4" s="957"/>
      <c r="K4" s="947"/>
      <c r="L4" s="962"/>
      <c r="M4" s="947"/>
      <c r="N4" s="477" t="s">
        <v>416</v>
      </c>
      <c r="O4" s="477" t="s">
        <v>414</v>
      </c>
      <c r="P4" s="477" t="s">
        <v>415</v>
      </c>
      <c r="Q4" s="947"/>
      <c r="R4" s="968"/>
      <c r="S4" s="957"/>
      <c r="T4" s="947"/>
      <c r="U4" s="962"/>
      <c r="V4" s="947"/>
      <c r="W4" s="477" t="s">
        <v>416</v>
      </c>
      <c r="X4" s="477" t="s">
        <v>414</v>
      </c>
      <c r="Y4" s="477" t="s">
        <v>415</v>
      </c>
      <c r="Z4" s="947"/>
      <c r="AA4" s="968"/>
      <c r="AB4" s="971"/>
      <c r="AC4" s="972"/>
      <c r="AD4" s="974"/>
      <c r="AE4" s="976"/>
      <c r="AF4" s="477" t="s">
        <v>416</v>
      </c>
      <c r="AG4" s="477" t="s">
        <v>414</v>
      </c>
      <c r="AH4" s="477" t="s">
        <v>415</v>
      </c>
      <c r="AI4" s="981"/>
      <c r="AJ4" s="978"/>
      <c r="AL4" s="3"/>
      <c r="AM4" s="375"/>
      <c r="AN4" s="375"/>
      <c r="AO4" s="356"/>
      <c r="AP4" s="375"/>
      <c r="AQ4" s="365"/>
      <c r="AR4" s="365"/>
      <c r="AS4" s="365"/>
      <c r="AT4" s="376"/>
      <c r="AU4" s="376"/>
    </row>
    <row r="5" spans="1:47" ht="14.45" customHeight="1" x14ac:dyDescent="0.15">
      <c r="A5" s="953" t="s">
        <v>567</v>
      </c>
      <c r="B5" s="964"/>
      <c r="C5" s="221">
        <v>9.6599999999999984</v>
      </c>
      <c r="D5" s="198">
        <v>9171</v>
      </c>
      <c r="E5" s="198">
        <v>23543</v>
      </c>
      <c r="F5" s="198">
        <v>11389</v>
      </c>
      <c r="G5" s="198">
        <v>12154</v>
      </c>
      <c r="H5" s="309">
        <v>949.4</v>
      </c>
      <c r="I5" s="317">
        <v>2437.1999999999998</v>
      </c>
      <c r="J5" s="945" t="s">
        <v>70</v>
      </c>
      <c r="K5" s="946"/>
      <c r="L5" s="221">
        <v>29.240000000000002</v>
      </c>
      <c r="M5" s="198">
        <v>4654</v>
      </c>
      <c r="N5" s="198">
        <v>13896</v>
      </c>
      <c r="O5" s="198">
        <v>6867</v>
      </c>
      <c r="P5" s="198">
        <v>7029</v>
      </c>
      <c r="Q5" s="313">
        <v>159.19999999999999</v>
      </c>
      <c r="R5" s="318">
        <v>475.2</v>
      </c>
      <c r="S5" s="945" t="s">
        <v>103</v>
      </c>
      <c r="T5" s="946"/>
      <c r="U5" s="221">
        <v>26.119999999999997</v>
      </c>
      <c r="V5" s="198">
        <v>3295</v>
      </c>
      <c r="W5" s="198">
        <v>9660</v>
      </c>
      <c r="X5" s="198">
        <v>4818</v>
      </c>
      <c r="Y5" s="198">
        <v>4842</v>
      </c>
      <c r="Z5" s="313">
        <v>126.1</v>
      </c>
      <c r="AA5" s="318">
        <v>369.8</v>
      </c>
      <c r="AB5" s="953" t="s">
        <v>252</v>
      </c>
      <c r="AC5" s="964"/>
      <c r="AD5" s="244">
        <v>50.150000000000006</v>
      </c>
      <c r="AE5" s="198">
        <v>1048</v>
      </c>
      <c r="AF5" s="198">
        <v>3132</v>
      </c>
      <c r="AG5" s="198">
        <v>1565</v>
      </c>
      <c r="AH5" s="198">
        <v>1567</v>
      </c>
      <c r="AI5" s="309">
        <v>20.9</v>
      </c>
      <c r="AJ5" s="310">
        <v>62.5</v>
      </c>
      <c r="AL5" s="3"/>
      <c r="AM5" s="377"/>
      <c r="AN5" s="377"/>
      <c r="AO5" s="366"/>
      <c r="AP5" s="367"/>
      <c r="AQ5" s="367"/>
      <c r="AR5" s="367"/>
      <c r="AS5" s="367"/>
      <c r="AT5" s="368"/>
      <c r="AU5" s="369"/>
    </row>
    <row r="6" spans="1:47" ht="14.45" customHeight="1" x14ac:dyDescent="0.15">
      <c r="A6" s="3"/>
      <c r="B6" s="192" t="s">
        <v>193</v>
      </c>
      <c r="C6" s="222">
        <v>0.12</v>
      </c>
      <c r="D6" s="199">
        <v>189</v>
      </c>
      <c r="E6" s="199">
        <v>523</v>
      </c>
      <c r="F6" s="199">
        <v>262</v>
      </c>
      <c r="G6" s="199">
        <v>261</v>
      </c>
      <c r="H6" s="311">
        <v>1575</v>
      </c>
      <c r="I6" s="319">
        <v>4358.3</v>
      </c>
      <c r="J6" s="3"/>
      <c r="K6" s="26" t="s">
        <v>74</v>
      </c>
      <c r="L6" s="222">
        <v>3.01</v>
      </c>
      <c r="M6" s="199">
        <v>581</v>
      </c>
      <c r="N6" s="199">
        <v>1800</v>
      </c>
      <c r="O6" s="199">
        <v>892</v>
      </c>
      <c r="P6" s="199">
        <v>908</v>
      </c>
      <c r="Q6" s="311">
        <v>193</v>
      </c>
      <c r="R6" s="319">
        <v>598</v>
      </c>
      <c r="S6" s="3"/>
      <c r="T6" s="26" t="s">
        <v>107</v>
      </c>
      <c r="U6" s="222">
        <v>6.32</v>
      </c>
      <c r="V6" s="199">
        <v>844</v>
      </c>
      <c r="W6" s="199">
        <v>2351</v>
      </c>
      <c r="X6" s="199">
        <v>1233</v>
      </c>
      <c r="Y6" s="199">
        <v>1118</v>
      </c>
      <c r="Z6" s="311">
        <v>133.5</v>
      </c>
      <c r="AA6" s="319">
        <v>372</v>
      </c>
      <c r="AB6" s="70"/>
      <c r="AC6" s="70" t="s">
        <v>254</v>
      </c>
      <c r="AD6" s="245">
        <v>10.48</v>
      </c>
      <c r="AE6" s="199">
        <v>834</v>
      </c>
      <c r="AF6" s="199">
        <v>2490</v>
      </c>
      <c r="AG6" s="199">
        <v>1239</v>
      </c>
      <c r="AH6" s="199">
        <v>1251</v>
      </c>
      <c r="AI6" s="311">
        <v>79.599999999999994</v>
      </c>
      <c r="AJ6" s="312">
        <v>237.6</v>
      </c>
      <c r="AL6" s="3"/>
      <c r="AM6" s="30"/>
      <c r="AN6" s="30"/>
      <c r="AO6" s="370"/>
      <c r="AP6" s="371"/>
      <c r="AQ6" s="371"/>
      <c r="AR6" s="371"/>
      <c r="AS6" s="371"/>
      <c r="AT6" s="372"/>
      <c r="AU6" s="373"/>
    </row>
    <row r="7" spans="1:47" ht="14.45" customHeight="1" x14ac:dyDescent="0.15">
      <c r="A7" s="3"/>
      <c r="B7" s="192" t="s">
        <v>194</v>
      </c>
      <c r="C7" s="222">
        <v>0.42</v>
      </c>
      <c r="D7" s="199">
        <v>374</v>
      </c>
      <c r="E7" s="199">
        <v>1023</v>
      </c>
      <c r="F7" s="199">
        <v>513</v>
      </c>
      <c r="G7" s="199">
        <v>510</v>
      </c>
      <c r="H7" s="311">
        <v>890.5</v>
      </c>
      <c r="I7" s="319">
        <v>2435.6999999999998</v>
      </c>
      <c r="J7" s="3"/>
      <c r="K7" s="26" t="s">
        <v>78</v>
      </c>
      <c r="L7" s="222">
        <v>2.69</v>
      </c>
      <c r="M7" s="199">
        <v>217</v>
      </c>
      <c r="N7" s="199">
        <v>726</v>
      </c>
      <c r="O7" s="199">
        <v>362</v>
      </c>
      <c r="P7" s="199">
        <v>364</v>
      </c>
      <c r="Q7" s="311">
        <v>80.7</v>
      </c>
      <c r="R7" s="319">
        <v>269.89999999999998</v>
      </c>
      <c r="S7" s="3"/>
      <c r="T7" s="26" t="s">
        <v>202</v>
      </c>
      <c r="U7" s="222">
        <v>7.21</v>
      </c>
      <c r="V7" s="199">
        <v>1027</v>
      </c>
      <c r="W7" s="199">
        <v>2789</v>
      </c>
      <c r="X7" s="199">
        <v>1388</v>
      </c>
      <c r="Y7" s="199">
        <v>1401</v>
      </c>
      <c r="Z7" s="311">
        <v>142.4</v>
      </c>
      <c r="AA7" s="319">
        <v>386.8</v>
      </c>
      <c r="AB7" s="70"/>
      <c r="AC7" s="70" t="s">
        <v>255</v>
      </c>
      <c r="AD7" s="245">
        <v>11.38</v>
      </c>
      <c r="AE7" s="199">
        <v>106</v>
      </c>
      <c r="AF7" s="199">
        <v>313</v>
      </c>
      <c r="AG7" s="199">
        <v>160</v>
      </c>
      <c r="AH7" s="199">
        <v>153</v>
      </c>
      <c r="AI7" s="311">
        <v>9.3000000000000007</v>
      </c>
      <c r="AJ7" s="312">
        <v>27.5</v>
      </c>
      <c r="AL7" s="3"/>
      <c r="AM7" s="30"/>
      <c r="AN7" s="30"/>
      <c r="AO7" s="370"/>
      <c r="AP7" s="371"/>
      <c r="AQ7" s="371"/>
      <c r="AR7" s="371"/>
      <c r="AS7" s="371"/>
      <c r="AT7" s="372"/>
      <c r="AU7" s="373"/>
    </row>
    <row r="8" spans="1:47" ht="14.45" customHeight="1" x14ac:dyDescent="0.15">
      <c r="A8" s="3"/>
      <c r="B8" s="26" t="s">
        <v>42</v>
      </c>
      <c r="C8" s="222">
        <v>0.17</v>
      </c>
      <c r="D8" s="199">
        <v>284</v>
      </c>
      <c r="E8" s="199">
        <v>736</v>
      </c>
      <c r="F8" s="199">
        <v>342</v>
      </c>
      <c r="G8" s="199">
        <v>394</v>
      </c>
      <c r="H8" s="311">
        <v>1670.6</v>
      </c>
      <c r="I8" s="319">
        <v>4329.3999999999996</v>
      </c>
      <c r="J8" s="3"/>
      <c r="K8" s="26" t="s">
        <v>82</v>
      </c>
      <c r="L8" s="222">
        <v>2.5499999999999998</v>
      </c>
      <c r="M8" s="199">
        <v>21</v>
      </c>
      <c r="N8" s="199">
        <v>65</v>
      </c>
      <c r="O8" s="199">
        <v>31</v>
      </c>
      <c r="P8" s="199">
        <v>34</v>
      </c>
      <c r="Q8" s="311">
        <v>8.1999999999999993</v>
      </c>
      <c r="R8" s="319">
        <v>25.5</v>
      </c>
      <c r="S8" s="3"/>
      <c r="T8" s="26" t="s">
        <v>114</v>
      </c>
      <c r="U8" s="222">
        <v>1.78</v>
      </c>
      <c r="V8" s="199">
        <v>201</v>
      </c>
      <c r="W8" s="199">
        <v>657</v>
      </c>
      <c r="X8" s="199">
        <v>285</v>
      </c>
      <c r="Y8" s="199">
        <v>372</v>
      </c>
      <c r="Z8" s="311">
        <v>112.9</v>
      </c>
      <c r="AA8" s="319">
        <v>369.1</v>
      </c>
      <c r="AB8" s="70"/>
      <c r="AC8" s="70" t="s">
        <v>256</v>
      </c>
      <c r="AD8" s="245">
        <v>26.09</v>
      </c>
      <c r="AE8" s="199">
        <v>91</v>
      </c>
      <c r="AF8" s="199">
        <v>268</v>
      </c>
      <c r="AG8" s="199">
        <v>135</v>
      </c>
      <c r="AH8" s="199">
        <v>133</v>
      </c>
      <c r="AI8" s="311">
        <v>3.5</v>
      </c>
      <c r="AJ8" s="312">
        <v>10.3</v>
      </c>
      <c r="AL8" s="3"/>
      <c r="AM8" s="30"/>
      <c r="AN8" s="30"/>
      <c r="AO8" s="370"/>
      <c r="AP8" s="371"/>
      <c r="AQ8" s="371"/>
      <c r="AR8" s="371"/>
      <c r="AS8" s="371"/>
      <c r="AT8" s="372"/>
      <c r="AU8" s="373"/>
    </row>
    <row r="9" spans="1:47" ht="14.45" customHeight="1" x14ac:dyDescent="0.15">
      <c r="A9" s="3"/>
      <c r="B9" s="26" t="s">
        <v>46</v>
      </c>
      <c r="C9" s="222">
        <v>0.14000000000000001</v>
      </c>
      <c r="D9" s="199">
        <v>218</v>
      </c>
      <c r="E9" s="199">
        <v>470</v>
      </c>
      <c r="F9" s="199">
        <v>225</v>
      </c>
      <c r="G9" s="199">
        <v>245</v>
      </c>
      <c r="H9" s="311">
        <v>1557.1</v>
      </c>
      <c r="I9" s="319">
        <v>3357.1</v>
      </c>
      <c r="J9" s="3"/>
      <c r="K9" s="26" t="s">
        <v>86</v>
      </c>
      <c r="L9" s="222">
        <v>4.1900000000000004</v>
      </c>
      <c r="M9" s="199">
        <v>131</v>
      </c>
      <c r="N9" s="199">
        <v>494</v>
      </c>
      <c r="O9" s="199">
        <v>200</v>
      </c>
      <c r="P9" s="199">
        <v>294</v>
      </c>
      <c r="Q9" s="311">
        <v>31.3</v>
      </c>
      <c r="R9" s="319">
        <v>117.9</v>
      </c>
      <c r="S9" s="3"/>
      <c r="T9" s="26" t="s">
        <v>118</v>
      </c>
      <c r="U9" s="222">
        <v>4.1399999999999997</v>
      </c>
      <c r="V9" s="199">
        <v>246</v>
      </c>
      <c r="W9" s="199">
        <v>844</v>
      </c>
      <c r="X9" s="481">
        <v>415</v>
      </c>
      <c r="Y9" s="481">
        <v>429</v>
      </c>
      <c r="Z9" s="311">
        <v>59.4</v>
      </c>
      <c r="AA9" s="319">
        <v>203.9</v>
      </c>
      <c r="AB9" s="70"/>
      <c r="AC9" s="70" t="s">
        <v>317</v>
      </c>
      <c r="AD9" s="245">
        <v>2.2000000000000002</v>
      </c>
      <c r="AE9" s="199">
        <v>17</v>
      </c>
      <c r="AF9" s="199">
        <v>61</v>
      </c>
      <c r="AG9" s="199">
        <v>31</v>
      </c>
      <c r="AH9" s="199">
        <v>30</v>
      </c>
      <c r="AI9" s="311">
        <v>7.7</v>
      </c>
      <c r="AJ9" s="312">
        <v>27.7</v>
      </c>
      <c r="AL9" s="3"/>
      <c r="AM9" s="30"/>
      <c r="AN9" s="30"/>
      <c r="AO9" s="370"/>
      <c r="AP9" s="371"/>
      <c r="AQ9" s="371"/>
      <c r="AR9" s="371"/>
      <c r="AS9" s="371"/>
      <c r="AT9" s="372"/>
      <c r="AU9" s="373"/>
    </row>
    <row r="10" spans="1:47" ht="14.45" customHeight="1" x14ac:dyDescent="0.15">
      <c r="A10" s="3"/>
      <c r="B10" s="26" t="s">
        <v>50</v>
      </c>
      <c r="C10" s="222">
        <v>0.09</v>
      </c>
      <c r="D10" s="199">
        <v>173</v>
      </c>
      <c r="E10" s="199">
        <v>392</v>
      </c>
      <c r="F10" s="199">
        <v>187</v>
      </c>
      <c r="G10" s="199">
        <v>205</v>
      </c>
      <c r="H10" s="311">
        <v>1922.2</v>
      </c>
      <c r="I10" s="319">
        <v>4355.6000000000004</v>
      </c>
      <c r="J10" s="3"/>
      <c r="K10" s="26" t="s">
        <v>90</v>
      </c>
      <c r="L10" s="222">
        <v>4.3899999999999997</v>
      </c>
      <c r="M10" s="199">
        <v>480</v>
      </c>
      <c r="N10" s="199">
        <v>1589</v>
      </c>
      <c r="O10" s="199">
        <v>823</v>
      </c>
      <c r="P10" s="199">
        <v>766</v>
      </c>
      <c r="Q10" s="311">
        <v>109.3</v>
      </c>
      <c r="R10" s="319">
        <v>362</v>
      </c>
      <c r="S10" s="3"/>
      <c r="T10" s="26" t="s">
        <v>122</v>
      </c>
      <c r="U10" s="222">
        <v>2.6</v>
      </c>
      <c r="V10" s="199">
        <v>79</v>
      </c>
      <c r="W10" s="199">
        <v>272</v>
      </c>
      <c r="X10" s="199">
        <v>139</v>
      </c>
      <c r="Y10" s="199">
        <v>133</v>
      </c>
      <c r="Z10" s="311">
        <v>30.4</v>
      </c>
      <c r="AA10" s="319">
        <v>104.6</v>
      </c>
      <c r="AB10" s="954" t="s">
        <v>253</v>
      </c>
      <c r="AC10" s="946"/>
      <c r="AD10" s="244">
        <v>69.94</v>
      </c>
      <c r="AE10" s="198">
        <v>503</v>
      </c>
      <c r="AF10" s="198">
        <v>1490</v>
      </c>
      <c r="AG10" s="198">
        <v>734</v>
      </c>
      <c r="AH10" s="198">
        <v>756</v>
      </c>
      <c r="AI10" s="313">
        <v>7.2</v>
      </c>
      <c r="AJ10" s="314">
        <v>21.3</v>
      </c>
      <c r="AL10" s="3"/>
      <c r="AM10" s="377"/>
      <c r="AN10" s="377"/>
      <c r="AO10" s="366"/>
      <c r="AP10" s="367"/>
      <c r="AQ10" s="367"/>
      <c r="AR10" s="367"/>
      <c r="AS10" s="367"/>
      <c r="AT10" s="368"/>
      <c r="AU10" s="369"/>
    </row>
    <row r="11" spans="1:47" ht="14.45" customHeight="1" x14ac:dyDescent="0.15">
      <c r="A11" s="3"/>
      <c r="B11" s="26" t="s">
        <v>681</v>
      </c>
      <c r="C11" s="222">
        <v>0.27</v>
      </c>
      <c r="D11" s="199">
        <v>304</v>
      </c>
      <c r="E11" s="199">
        <v>800</v>
      </c>
      <c r="F11" s="199">
        <v>373</v>
      </c>
      <c r="G11" s="199">
        <v>427</v>
      </c>
      <c r="H11" s="311">
        <v>1125.9000000000001</v>
      </c>
      <c r="I11" s="319">
        <v>2963</v>
      </c>
      <c r="J11" s="3"/>
      <c r="K11" s="26" t="s">
        <v>94</v>
      </c>
      <c r="L11" s="222">
        <v>0.66</v>
      </c>
      <c r="M11" s="199">
        <v>569</v>
      </c>
      <c r="N11" s="199">
        <v>1591</v>
      </c>
      <c r="O11" s="199">
        <v>778</v>
      </c>
      <c r="P11" s="199">
        <v>813</v>
      </c>
      <c r="Q11" s="311">
        <v>862.1</v>
      </c>
      <c r="R11" s="319">
        <v>2410.6</v>
      </c>
      <c r="S11" s="3"/>
      <c r="T11" s="26" t="s">
        <v>126</v>
      </c>
      <c r="U11" s="222">
        <v>1.9</v>
      </c>
      <c r="V11" s="199">
        <v>129</v>
      </c>
      <c r="W11" s="199">
        <v>405</v>
      </c>
      <c r="X11" s="199">
        <v>210</v>
      </c>
      <c r="Y11" s="199">
        <v>195</v>
      </c>
      <c r="Z11" s="311">
        <v>67.900000000000006</v>
      </c>
      <c r="AA11" s="319">
        <v>213.2</v>
      </c>
      <c r="AB11" s="30"/>
      <c r="AC11" s="26" t="s">
        <v>263</v>
      </c>
      <c r="AD11" s="245">
        <v>9.5399999999999991</v>
      </c>
      <c r="AE11" s="199">
        <v>182</v>
      </c>
      <c r="AF11" s="199">
        <v>576</v>
      </c>
      <c r="AG11" s="199">
        <v>269</v>
      </c>
      <c r="AH11" s="199">
        <v>307</v>
      </c>
      <c r="AI11" s="311">
        <v>19.100000000000001</v>
      </c>
      <c r="AJ11" s="312">
        <v>60.4</v>
      </c>
      <c r="AL11" s="3"/>
      <c r="AM11" s="30"/>
      <c r="AN11" s="30"/>
      <c r="AO11" s="370"/>
      <c r="AP11" s="371"/>
      <c r="AQ11" s="371"/>
      <c r="AR11" s="371"/>
      <c r="AS11" s="371"/>
      <c r="AT11" s="372"/>
      <c r="AU11" s="373"/>
    </row>
    <row r="12" spans="1:47" ht="14.45" customHeight="1" x14ac:dyDescent="0.15">
      <c r="A12" s="3"/>
      <c r="B12" s="26" t="s">
        <v>57</v>
      </c>
      <c r="C12" s="222">
        <v>0.12</v>
      </c>
      <c r="D12" s="199">
        <v>132</v>
      </c>
      <c r="E12" s="199">
        <v>315</v>
      </c>
      <c r="F12" s="199">
        <v>157</v>
      </c>
      <c r="G12" s="199">
        <v>158</v>
      </c>
      <c r="H12" s="311">
        <v>1100</v>
      </c>
      <c r="I12" s="319">
        <v>2625</v>
      </c>
      <c r="J12" s="3"/>
      <c r="K12" s="26" t="s">
        <v>98</v>
      </c>
      <c r="L12" s="222">
        <v>0.33</v>
      </c>
      <c r="M12" s="199">
        <v>19</v>
      </c>
      <c r="N12" s="199">
        <v>60</v>
      </c>
      <c r="O12" s="199">
        <v>28</v>
      </c>
      <c r="P12" s="199">
        <v>32</v>
      </c>
      <c r="Q12" s="311">
        <v>57.6</v>
      </c>
      <c r="R12" s="319">
        <v>181.8</v>
      </c>
      <c r="S12" s="3"/>
      <c r="T12" s="26" t="s">
        <v>129</v>
      </c>
      <c r="U12" s="222">
        <v>1.33</v>
      </c>
      <c r="V12" s="306" t="s">
        <v>178</v>
      </c>
      <c r="W12" s="306" t="s">
        <v>178</v>
      </c>
      <c r="X12" s="306" t="s">
        <v>178</v>
      </c>
      <c r="Y12" s="306" t="s">
        <v>178</v>
      </c>
      <c r="Z12" s="306" t="s">
        <v>682</v>
      </c>
      <c r="AA12" s="320" t="s">
        <v>682</v>
      </c>
      <c r="AB12" s="30"/>
      <c r="AC12" s="26" t="s">
        <v>257</v>
      </c>
      <c r="AD12" s="245">
        <v>23.6</v>
      </c>
      <c r="AE12" s="199">
        <v>227</v>
      </c>
      <c r="AF12" s="199">
        <v>680</v>
      </c>
      <c r="AG12" s="199">
        <v>346</v>
      </c>
      <c r="AH12" s="199">
        <v>334</v>
      </c>
      <c r="AI12" s="311">
        <v>9.6</v>
      </c>
      <c r="AJ12" s="312">
        <v>28.8</v>
      </c>
      <c r="AL12" s="3"/>
      <c r="AM12" s="30"/>
      <c r="AN12" s="30"/>
      <c r="AO12" s="370"/>
      <c r="AP12" s="371"/>
      <c r="AQ12" s="371"/>
      <c r="AR12" s="371"/>
      <c r="AS12" s="371"/>
      <c r="AT12" s="372"/>
      <c r="AU12" s="373"/>
    </row>
    <row r="13" spans="1:47" ht="14.45" customHeight="1" x14ac:dyDescent="0.15">
      <c r="A13" s="3"/>
      <c r="B13" s="26" t="s">
        <v>61</v>
      </c>
      <c r="C13" s="222">
        <v>0.04</v>
      </c>
      <c r="D13" s="199">
        <v>74</v>
      </c>
      <c r="E13" s="199">
        <v>163</v>
      </c>
      <c r="F13" s="199">
        <v>80</v>
      </c>
      <c r="G13" s="199">
        <v>83</v>
      </c>
      <c r="H13" s="311">
        <v>1850</v>
      </c>
      <c r="I13" s="319">
        <v>4075</v>
      </c>
      <c r="J13" s="3"/>
      <c r="K13" s="26" t="s">
        <v>102</v>
      </c>
      <c r="L13" s="222">
        <v>0.86</v>
      </c>
      <c r="M13" s="199">
        <v>28</v>
      </c>
      <c r="N13" s="199">
        <v>89</v>
      </c>
      <c r="O13" s="199">
        <v>43</v>
      </c>
      <c r="P13" s="199">
        <v>46</v>
      </c>
      <c r="Q13" s="311">
        <v>32.6</v>
      </c>
      <c r="R13" s="319">
        <v>103.5</v>
      </c>
      <c r="S13" s="3"/>
      <c r="T13" s="26" t="s">
        <v>45</v>
      </c>
      <c r="U13" s="222">
        <v>0.47</v>
      </c>
      <c r="V13" s="306" t="s">
        <v>178</v>
      </c>
      <c r="W13" s="306" t="s">
        <v>178</v>
      </c>
      <c r="X13" s="306" t="s">
        <v>178</v>
      </c>
      <c r="Y13" s="306" t="s">
        <v>178</v>
      </c>
      <c r="Z13" s="306" t="s">
        <v>683</v>
      </c>
      <c r="AA13" s="320" t="s">
        <v>683</v>
      </c>
      <c r="AB13" s="30"/>
      <c r="AC13" s="26" t="s">
        <v>258</v>
      </c>
      <c r="AD13" s="245">
        <v>36.799999999999997</v>
      </c>
      <c r="AE13" s="199">
        <v>94</v>
      </c>
      <c r="AF13" s="199">
        <v>234</v>
      </c>
      <c r="AG13" s="199">
        <v>119</v>
      </c>
      <c r="AH13" s="199">
        <v>115</v>
      </c>
      <c r="AI13" s="311">
        <v>2.6</v>
      </c>
      <c r="AJ13" s="312">
        <v>6.4</v>
      </c>
      <c r="AL13" s="3"/>
      <c r="AM13" s="30"/>
      <c r="AN13" s="30"/>
      <c r="AO13" s="370"/>
      <c r="AP13" s="371"/>
      <c r="AQ13" s="371"/>
      <c r="AR13" s="371"/>
      <c r="AS13" s="371"/>
      <c r="AT13" s="372"/>
      <c r="AU13" s="373"/>
    </row>
    <row r="14" spans="1:47" ht="14.45" customHeight="1" x14ac:dyDescent="0.15">
      <c r="A14" s="3"/>
      <c r="B14" s="26" t="s">
        <v>65</v>
      </c>
      <c r="C14" s="222">
        <v>0.03</v>
      </c>
      <c r="D14" s="199">
        <v>33</v>
      </c>
      <c r="E14" s="199">
        <v>78</v>
      </c>
      <c r="F14" s="199">
        <v>36</v>
      </c>
      <c r="G14" s="199">
        <v>42</v>
      </c>
      <c r="H14" s="311">
        <v>1100</v>
      </c>
      <c r="I14" s="319">
        <v>2600</v>
      </c>
      <c r="J14" s="3"/>
      <c r="K14" s="26" t="s">
        <v>106</v>
      </c>
      <c r="L14" s="222">
        <v>0.53</v>
      </c>
      <c r="M14" s="199">
        <v>390</v>
      </c>
      <c r="N14" s="199">
        <v>1199</v>
      </c>
      <c r="O14" s="199">
        <v>577</v>
      </c>
      <c r="P14" s="199">
        <v>622</v>
      </c>
      <c r="Q14" s="311">
        <v>735.8</v>
      </c>
      <c r="R14" s="319">
        <v>2262.3000000000002</v>
      </c>
      <c r="S14" s="3"/>
      <c r="T14" s="26" t="s">
        <v>49</v>
      </c>
      <c r="U14" s="222">
        <v>0.08</v>
      </c>
      <c r="V14" s="199">
        <v>183</v>
      </c>
      <c r="W14" s="199">
        <v>533</v>
      </c>
      <c r="X14" s="199">
        <v>260</v>
      </c>
      <c r="Y14" s="199">
        <v>273</v>
      </c>
      <c r="Z14" s="311">
        <v>2287.5</v>
      </c>
      <c r="AA14" s="319">
        <v>6662.5</v>
      </c>
      <c r="AB14" s="945" t="s">
        <v>669</v>
      </c>
      <c r="AC14" s="946"/>
      <c r="AD14" s="244">
        <v>37.74</v>
      </c>
      <c r="AE14" s="198">
        <v>412</v>
      </c>
      <c r="AF14" s="198">
        <v>1249</v>
      </c>
      <c r="AG14" s="198">
        <v>624</v>
      </c>
      <c r="AH14" s="198">
        <v>625</v>
      </c>
      <c r="AI14" s="313">
        <v>10.9</v>
      </c>
      <c r="AJ14" s="314">
        <v>33.1</v>
      </c>
      <c r="AL14" s="3"/>
      <c r="AM14" s="377"/>
      <c r="AN14" s="377"/>
      <c r="AO14" s="366"/>
      <c r="AP14" s="367"/>
      <c r="AQ14" s="367"/>
      <c r="AR14" s="367"/>
      <c r="AS14" s="367"/>
      <c r="AT14" s="368"/>
      <c r="AU14" s="369"/>
    </row>
    <row r="15" spans="1:47" ht="14.45" customHeight="1" x14ac:dyDescent="0.15">
      <c r="A15" s="3"/>
      <c r="B15" s="26" t="s">
        <v>69</v>
      </c>
      <c r="C15" s="222">
        <v>0.01</v>
      </c>
      <c r="D15" s="199">
        <v>11</v>
      </c>
      <c r="E15" s="199">
        <v>29</v>
      </c>
      <c r="F15" s="199">
        <v>14</v>
      </c>
      <c r="G15" s="199">
        <v>15</v>
      </c>
      <c r="H15" s="311">
        <v>1100</v>
      </c>
      <c r="I15" s="319">
        <v>2900</v>
      </c>
      <c r="J15" s="3"/>
      <c r="K15" s="26" t="s">
        <v>110</v>
      </c>
      <c r="L15" s="222">
        <v>3.52</v>
      </c>
      <c r="M15" s="199">
        <v>177</v>
      </c>
      <c r="N15" s="199">
        <v>548</v>
      </c>
      <c r="O15" s="199">
        <v>279</v>
      </c>
      <c r="P15" s="199">
        <v>269</v>
      </c>
      <c r="Q15" s="311">
        <v>50.3</v>
      </c>
      <c r="R15" s="319">
        <v>155.69999999999999</v>
      </c>
      <c r="S15" s="3"/>
      <c r="T15" s="26" t="s">
        <v>53</v>
      </c>
      <c r="U15" s="222">
        <v>0.09</v>
      </c>
      <c r="V15" s="199">
        <v>139</v>
      </c>
      <c r="W15" s="199">
        <v>412</v>
      </c>
      <c r="X15" s="199">
        <v>197</v>
      </c>
      <c r="Y15" s="199">
        <v>215</v>
      </c>
      <c r="Z15" s="311">
        <v>1544.4</v>
      </c>
      <c r="AA15" s="319">
        <v>4577.8</v>
      </c>
      <c r="AB15" s="30"/>
      <c r="AC15" s="26" t="s">
        <v>259</v>
      </c>
      <c r="AD15" s="245">
        <v>6.6</v>
      </c>
      <c r="AE15" s="199">
        <v>166</v>
      </c>
      <c r="AF15" s="199">
        <v>541</v>
      </c>
      <c r="AG15" s="199">
        <v>280</v>
      </c>
      <c r="AH15" s="199">
        <v>261</v>
      </c>
      <c r="AI15" s="311">
        <v>25.2</v>
      </c>
      <c r="AJ15" s="312">
        <v>82</v>
      </c>
      <c r="AL15" s="3"/>
      <c r="AM15" s="30"/>
      <c r="AN15" s="30"/>
      <c r="AO15" s="370"/>
      <c r="AP15" s="371"/>
      <c r="AQ15" s="371"/>
      <c r="AR15" s="371"/>
      <c r="AS15" s="371"/>
      <c r="AT15" s="372"/>
      <c r="AU15" s="373"/>
    </row>
    <row r="16" spans="1:47" ht="14.45" customHeight="1" x14ac:dyDescent="0.15">
      <c r="A16" s="3"/>
      <c r="B16" s="26" t="s">
        <v>73</v>
      </c>
      <c r="C16" s="222">
        <v>0.01</v>
      </c>
      <c r="D16" s="199">
        <v>8</v>
      </c>
      <c r="E16" s="199">
        <v>14</v>
      </c>
      <c r="F16" s="199">
        <v>8</v>
      </c>
      <c r="G16" s="199">
        <v>6</v>
      </c>
      <c r="H16" s="311">
        <v>800</v>
      </c>
      <c r="I16" s="319">
        <v>1400</v>
      </c>
      <c r="J16" s="3"/>
      <c r="K16" s="26" t="s">
        <v>113</v>
      </c>
      <c r="L16" s="222">
        <v>6.51</v>
      </c>
      <c r="M16" s="199">
        <v>2041</v>
      </c>
      <c r="N16" s="199">
        <v>5735</v>
      </c>
      <c r="O16" s="199">
        <v>2854</v>
      </c>
      <c r="P16" s="199">
        <v>2881</v>
      </c>
      <c r="Q16" s="311">
        <v>313.5</v>
      </c>
      <c r="R16" s="319">
        <v>881</v>
      </c>
      <c r="S16" s="3"/>
      <c r="T16" s="26" t="s">
        <v>56</v>
      </c>
      <c r="U16" s="222">
        <v>0.11</v>
      </c>
      <c r="V16" s="307">
        <v>206</v>
      </c>
      <c r="W16" s="199">
        <v>658</v>
      </c>
      <c r="X16" s="199">
        <v>316</v>
      </c>
      <c r="Y16" s="199">
        <v>342</v>
      </c>
      <c r="Z16" s="311">
        <v>1872.7</v>
      </c>
      <c r="AA16" s="319">
        <v>5981.8</v>
      </c>
      <c r="AB16" s="30"/>
      <c r="AC16" s="70" t="s">
        <v>260</v>
      </c>
      <c r="AD16" s="245">
        <v>31.14</v>
      </c>
      <c r="AE16" s="199">
        <v>246</v>
      </c>
      <c r="AF16" s="199">
        <v>708</v>
      </c>
      <c r="AG16" s="199">
        <v>344</v>
      </c>
      <c r="AH16" s="199">
        <v>364</v>
      </c>
      <c r="AI16" s="311">
        <v>7.9</v>
      </c>
      <c r="AJ16" s="312">
        <v>22.7</v>
      </c>
      <c r="AL16" s="3"/>
      <c r="AM16" s="30"/>
      <c r="AN16" s="30"/>
      <c r="AO16" s="370"/>
      <c r="AP16" s="371"/>
      <c r="AQ16" s="371"/>
      <c r="AR16" s="371"/>
      <c r="AS16" s="371"/>
      <c r="AT16" s="372"/>
      <c r="AU16" s="373"/>
    </row>
    <row r="17" spans="1:47" ht="14.45" customHeight="1" x14ac:dyDescent="0.15">
      <c r="A17" s="3"/>
      <c r="B17" s="26" t="s">
        <v>77</v>
      </c>
      <c r="C17" s="222">
        <v>0.16</v>
      </c>
      <c r="D17" s="199">
        <v>66</v>
      </c>
      <c r="E17" s="199">
        <v>290</v>
      </c>
      <c r="F17" s="199">
        <v>123</v>
      </c>
      <c r="G17" s="199">
        <v>167</v>
      </c>
      <c r="H17" s="311">
        <v>412.5</v>
      </c>
      <c r="I17" s="319">
        <v>1812.5</v>
      </c>
      <c r="J17" s="945" t="s">
        <v>117</v>
      </c>
      <c r="K17" s="946"/>
      <c r="L17" s="221">
        <v>26.59</v>
      </c>
      <c r="M17" s="198">
        <v>969</v>
      </c>
      <c r="N17" s="198">
        <v>3100</v>
      </c>
      <c r="O17" s="198">
        <v>1534</v>
      </c>
      <c r="P17" s="198">
        <v>1566</v>
      </c>
      <c r="Q17" s="313">
        <v>36.4</v>
      </c>
      <c r="R17" s="318">
        <v>116.6</v>
      </c>
      <c r="S17" s="478"/>
      <c r="T17" s="26" t="s">
        <v>60</v>
      </c>
      <c r="U17" s="222">
        <v>0.09</v>
      </c>
      <c r="V17" s="199">
        <v>241</v>
      </c>
      <c r="W17" s="199">
        <v>739</v>
      </c>
      <c r="X17" s="199">
        <v>375</v>
      </c>
      <c r="Y17" s="199">
        <v>364</v>
      </c>
      <c r="Z17" s="311">
        <v>2677.8</v>
      </c>
      <c r="AA17" s="319">
        <v>8211.1</v>
      </c>
      <c r="AB17" s="945" t="s">
        <v>670</v>
      </c>
      <c r="AC17" s="946"/>
      <c r="AD17" s="244">
        <v>19.489999999999998</v>
      </c>
      <c r="AE17" s="198">
        <v>880</v>
      </c>
      <c r="AF17" s="198">
        <v>2670</v>
      </c>
      <c r="AG17" s="198">
        <v>1341</v>
      </c>
      <c r="AH17" s="198">
        <v>1329</v>
      </c>
      <c r="AI17" s="313">
        <v>45.2</v>
      </c>
      <c r="AJ17" s="314">
        <v>137</v>
      </c>
      <c r="AL17" s="3"/>
      <c r="AM17" s="377"/>
      <c r="AN17" s="377"/>
      <c r="AO17" s="366"/>
      <c r="AP17" s="367"/>
      <c r="AQ17" s="367"/>
      <c r="AR17" s="367"/>
      <c r="AS17" s="367"/>
      <c r="AT17" s="368"/>
      <c r="AU17" s="369"/>
    </row>
    <row r="18" spans="1:47" ht="14.45" customHeight="1" x14ac:dyDescent="0.15">
      <c r="A18" s="3"/>
      <c r="B18" s="26" t="s">
        <v>81</v>
      </c>
      <c r="C18" s="222">
        <v>0.03</v>
      </c>
      <c r="D18" s="199">
        <v>22</v>
      </c>
      <c r="E18" s="199">
        <v>56</v>
      </c>
      <c r="F18" s="199">
        <v>25</v>
      </c>
      <c r="G18" s="199">
        <v>31</v>
      </c>
      <c r="H18" s="311">
        <v>733.3</v>
      </c>
      <c r="I18" s="319">
        <v>1866.7</v>
      </c>
      <c r="J18" s="3"/>
      <c r="K18" s="26" t="s">
        <v>121</v>
      </c>
      <c r="L18" s="222">
        <v>2.65</v>
      </c>
      <c r="M18" s="199">
        <v>110</v>
      </c>
      <c r="N18" s="199">
        <v>409</v>
      </c>
      <c r="O18" s="199">
        <v>197</v>
      </c>
      <c r="P18" s="199">
        <v>212</v>
      </c>
      <c r="Q18" s="311">
        <v>41.5</v>
      </c>
      <c r="R18" s="319">
        <v>154.30000000000001</v>
      </c>
      <c r="S18" s="945" t="s">
        <v>290</v>
      </c>
      <c r="T18" s="946"/>
      <c r="U18" s="221">
        <v>3.0900000000000003</v>
      </c>
      <c r="V18" s="198">
        <v>6225</v>
      </c>
      <c r="W18" s="198">
        <v>16318</v>
      </c>
      <c r="X18" s="198">
        <v>8144</v>
      </c>
      <c r="Y18" s="198">
        <v>8174</v>
      </c>
      <c r="Z18" s="313">
        <v>2014.6</v>
      </c>
      <c r="AA18" s="318">
        <v>5280.9</v>
      </c>
      <c r="AB18" s="30"/>
      <c r="AC18" s="70" t="s">
        <v>261</v>
      </c>
      <c r="AD18" s="245">
        <v>6.36</v>
      </c>
      <c r="AE18" s="199">
        <v>283</v>
      </c>
      <c r="AF18" s="199">
        <v>832</v>
      </c>
      <c r="AG18" s="199">
        <v>429</v>
      </c>
      <c r="AH18" s="199">
        <v>403</v>
      </c>
      <c r="AI18" s="311">
        <v>44.5</v>
      </c>
      <c r="AJ18" s="312">
        <v>130.80000000000001</v>
      </c>
      <c r="AL18" s="3"/>
      <c r="AM18" s="30"/>
      <c r="AN18" s="30"/>
      <c r="AO18" s="370"/>
      <c r="AP18" s="371"/>
      <c r="AQ18" s="371"/>
      <c r="AR18" s="371"/>
      <c r="AS18" s="371"/>
      <c r="AT18" s="372"/>
      <c r="AU18" s="373"/>
    </row>
    <row r="19" spans="1:47" ht="14.45" customHeight="1" x14ac:dyDescent="0.15">
      <c r="A19" s="3"/>
      <c r="B19" s="26" t="s">
        <v>85</v>
      </c>
      <c r="C19" s="222">
        <v>0.05</v>
      </c>
      <c r="D19" s="199">
        <v>89</v>
      </c>
      <c r="E19" s="199">
        <v>242</v>
      </c>
      <c r="F19" s="199">
        <v>116</v>
      </c>
      <c r="G19" s="199">
        <v>126</v>
      </c>
      <c r="H19" s="311">
        <v>1780</v>
      </c>
      <c r="I19" s="319">
        <v>4840</v>
      </c>
      <c r="J19" s="3"/>
      <c r="K19" s="26" t="s">
        <v>125</v>
      </c>
      <c r="L19" s="222">
        <v>1.41</v>
      </c>
      <c r="M19" s="199">
        <v>163</v>
      </c>
      <c r="N19" s="199">
        <v>531</v>
      </c>
      <c r="O19" s="199">
        <v>241</v>
      </c>
      <c r="P19" s="199">
        <v>290</v>
      </c>
      <c r="Q19" s="311">
        <v>115.6</v>
      </c>
      <c r="R19" s="319">
        <v>376.6</v>
      </c>
      <c r="S19" s="3"/>
      <c r="T19" s="26" t="s">
        <v>132</v>
      </c>
      <c r="U19" s="222">
        <v>0.09</v>
      </c>
      <c r="V19" s="199">
        <v>337</v>
      </c>
      <c r="W19" s="199">
        <v>932</v>
      </c>
      <c r="X19" s="199">
        <v>460</v>
      </c>
      <c r="Y19" s="199">
        <v>472</v>
      </c>
      <c r="Z19" s="311">
        <v>3744.4</v>
      </c>
      <c r="AA19" s="319">
        <v>10355.6</v>
      </c>
      <c r="AB19" s="70"/>
      <c r="AC19" s="70" t="s">
        <v>291</v>
      </c>
      <c r="AD19" s="245">
        <v>8.1999999999999993</v>
      </c>
      <c r="AE19" s="199">
        <v>253</v>
      </c>
      <c r="AF19" s="199">
        <v>802</v>
      </c>
      <c r="AG19" s="199">
        <v>397</v>
      </c>
      <c r="AH19" s="199">
        <v>405</v>
      </c>
      <c r="AI19" s="311">
        <v>30.9</v>
      </c>
      <c r="AJ19" s="312">
        <v>97.8</v>
      </c>
      <c r="AL19" s="3"/>
      <c r="AM19" s="30"/>
      <c r="AN19" s="30"/>
      <c r="AO19" s="370"/>
      <c r="AP19" s="371"/>
      <c r="AQ19" s="371"/>
      <c r="AR19" s="371"/>
      <c r="AS19" s="371"/>
      <c r="AT19" s="372"/>
      <c r="AU19" s="373"/>
    </row>
    <row r="20" spans="1:47" ht="14.45" customHeight="1" x14ac:dyDescent="0.15">
      <c r="A20" s="3"/>
      <c r="B20" s="26" t="s">
        <v>89</v>
      </c>
      <c r="C20" s="222">
        <v>0.02</v>
      </c>
      <c r="D20" s="199">
        <v>25</v>
      </c>
      <c r="E20" s="199">
        <v>76</v>
      </c>
      <c r="F20" s="199">
        <v>38</v>
      </c>
      <c r="G20" s="199">
        <v>38</v>
      </c>
      <c r="H20" s="311">
        <v>1250</v>
      </c>
      <c r="I20" s="319">
        <v>3800</v>
      </c>
      <c r="J20" s="3"/>
      <c r="K20" s="26" t="s">
        <v>128</v>
      </c>
      <c r="L20" s="222">
        <v>1.94</v>
      </c>
      <c r="M20" s="199">
        <v>227</v>
      </c>
      <c r="N20" s="199">
        <v>693</v>
      </c>
      <c r="O20" s="199">
        <v>349</v>
      </c>
      <c r="P20" s="199">
        <v>344</v>
      </c>
      <c r="Q20" s="311">
        <v>117</v>
      </c>
      <c r="R20" s="319">
        <v>357.2</v>
      </c>
      <c r="S20" s="3"/>
      <c r="T20" s="26" t="s">
        <v>135</v>
      </c>
      <c r="U20" s="222">
        <v>0.19</v>
      </c>
      <c r="V20" s="307">
        <v>383</v>
      </c>
      <c r="W20" s="199">
        <v>1013</v>
      </c>
      <c r="X20" s="199">
        <v>491</v>
      </c>
      <c r="Y20" s="199">
        <v>522</v>
      </c>
      <c r="Z20" s="311">
        <v>2015.8</v>
      </c>
      <c r="AA20" s="319">
        <v>5331.6</v>
      </c>
      <c r="AB20" s="70"/>
      <c r="AC20" s="70" t="s">
        <v>262</v>
      </c>
      <c r="AD20" s="246">
        <v>4.93</v>
      </c>
      <c r="AE20" s="308">
        <v>344</v>
      </c>
      <c r="AF20" s="308">
        <v>1036</v>
      </c>
      <c r="AG20" s="308">
        <v>515</v>
      </c>
      <c r="AH20" s="308">
        <v>521</v>
      </c>
      <c r="AI20" s="311">
        <v>69.8</v>
      </c>
      <c r="AJ20" s="312">
        <v>210.1</v>
      </c>
      <c r="AL20" s="3"/>
      <c r="AM20" s="30"/>
      <c r="AN20" s="30"/>
      <c r="AO20" s="370"/>
      <c r="AP20" s="371"/>
      <c r="AQ20" s="371"/>
      <c r="AR20" s="371"/>
      <c r="AS20" s="371"/>
      <c r="AT20" s="372"/>
      <c r="AU20" s="373"/>
    </row>
    <row r="21" spans="1:47" ht="14.45" customHeight="1" x14ac:dyDescent="0.15">
      <c r="A21" s="3"/>
      <c r="B21" s="26" t="s">
        <v>93</v>
      </c>
      <c r="C21" s="222">
        <v>0.02</v>
      </c>
      <c r="D21" s="199">
        <v>46</v>
      </c>
      <c r="E21" s="199">
        <v>118</v>
      </c>
      <c r="F21" s="199">
        <v>56</v>
      </c>
      <c r="G21" s="199">
        <v>62</v>
      </c>
      <c r="H21" s="311">
        <v>2300</v>
      </c>
      <c r="I21" s="319">
        <v>5900</v>
      </c>
      <c r="J21" s="3"/>
      <c r="K21" s="26" t="s">
        <v>131</v>
      </c>
      <c r="L21" s="222">
        <v>1.26</v>
      </c>
      <c r="M21" s="199">
        <v>32</v>
      </c>
      <c r="N21" s="199">
        <v>120</v>
      </c>
      <c r="O21" s="199">
        <v>61</v>
      </c>
      <c r="P21" s="199">
        <v>59</v>
      </c>
      <c r="Q21" s="311">
        <v>25.4</v>
      </c>
      <c r="R21" s="319">
        <v>95.2</v>
      </c>
      <c r="S21" s="3"/>
      <c r="T21" s="26" t="s">
        <v>138</v>
      </c>
      <c r="U21" s="222">
        <v>0.13</v>
      </c>
      <c r="V21" s="307">
        <v>228</v>
      </c>
      <c r="W21" s="199">
        <v>577</v>
      </c>
      <c r="X21" s="199">
        <v>281</v>
      </c>
      <c r="Y21" s="199">
        <v>296</v>
      </c>
      <c r="Z21" s="311">
        <v>1753.8</v>
      </c>
      <c r="AA21" s="319">
        <v>4438.5</v>
      </c>
      <c r="AB21" s="958" t="s">
        <v>292</v>
      </c>
      <c r="AC21" s="959"/>
      <c r="AD21" s="346">
        <v>490.64</v>
      </c>
      <c r="AE21" s="198">
        <v>35079</v>
      </c>
      <c r="AF21" s="198">
        <v>98374</v>
      </c>
      <c r="AG21" s="198">
        <v>48488</v>
      </c>
      <c r="AH21" s="198">
        <v>49886</v>
      </c>
      <c r="AI21" s="315">
        <v>73.7</v>
      </c>
      <c r="AJ21" s="316">
        <v>201.1</v>
      </c>
      <c r="AL21" s="3"/>
      <c r="AM21" s="378"/>
      <c r="AN21" s="378"/>
      <c r="AO21" s="374"/>
      <c r="AP21" s="367"/>
      <c r="AQ21" s="367"/>
      <c r="AR21" s="367"/>
      <c r="AS21" s="367"/>
      <c r="AT21" s="368"/>
      <c r="AU21" s="369"/>
    </row>
    <row r="22" spans="1:47" ht="14.45" customHeight="1" x14ac:dyDescent="0.15">
      <c r="A22" s="3"/>
      <c r="B22" s="26" t="s">
        <v>97</v>
      </c>
      <c r="C22" s="222">
        <v>0.05</v>
      </c>
      <c r="D22" s="199">
        <v>134</v>
      </c>
      <c r="E22" s="199">
        <v>321</v>
      </c>
      <c r="F22" s="199">
        <v>126</v>
      </c>
      <c r="G22" s="199">
        <v>195</v>
      </c>
      <c r="H22" s="311">
        <v>2680</v>
      </c>
      <c r="I22" s="319">
        <v>6420</v>
      </c>
      <c r="J22" s="3"/>
      <c r="K22" s="26" t="s">
        <v>134</v>
      </c>
      <c r="L22" s="222">
        <v>2.2599999999999998</v>
      </c>
      <c r="M22" s="199">
        <v>43</v>
      </c>
      <c r="N22" s="199">
        <v>126</v>
      </c>
      <c r="O22" s="199">
        <v>65</v>
      </c>
      <c r="P22" s="199">
        <v>61</v>
      </c>
      <c r="Q22" s="311">
        <v>19</v>
      </c>
      <c r="R22" s="319">
        <v>55.8</v>
      </c>
      <c r="S22" s="3"/>
      <c r="T22" s="26" t="s">
        <v>141</v>
      </c>
      <c r="U22" s="222">
        <v>0.22</v>
      </c>
      <c r="V22" s="199">
        <v>510</v>
      </c>
      <c r="W22" s="199">
        <v>1299</v>
      </c>
      <c r="X22" s="199">
        <v>644</v>
      </c>
      <c r="Y22" s="199">
        <v>655</v>
      </c>
      <c r="Z22" s="311">
        <v>2318.1999999999998</v>
      </c>
      <c r="AA22" s="319">
        <v>5904.5</v>
      </c>
      <c r="AB22" s="203"/>
      <c r="AC22" s="203"/>
      <c r="AD22" s="203"/>
      <c r="AE22" s="203"/>
      <c r="AF22" s="203"/>
      <c r="AG22" s="203"/>
      <c r="AH22" s="203"/>
      <c r="AI22" s="203"/>
      <c r="AJ22" s="20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14.45" customHeight="1" x14ac:dyDescent="0.15">
      <c r="A23" s="3"/>
      <c r="B23" s="26" t="s">
        <v>101</v>
      </c>
      <c r="C23" s="222">
        <v>0.05</v>
      </c>
      <c r="D23" s="199">
        <v>96</v>
      </c>
      <c r="E23" s="199">
        <v>231</v>
      </c>
      <c r="F23" s="199">
        <v>109</v>
      </c>
      <c r="G23" s="199">
        <v>122</v>
      </c>
      <c r="H23" s="311">
        <v>1920</v>
      </c>
      <c r="I23" s="319">
        <v>4620</v>
      </c>
      <c r="J23" s="3"/>
      <c r="K23" s="26" t="s">
        <v>137</v>
      </c>
      <c r="L23" s="222">
        <v>5.76</v>
      </c>
      <c r="M23" s="199">
        <v>235</v>
      </c>
      <c r="N23" s="199">
        <v>709</v>
      </c>
      <c r="O23" s="199">
        <v>369</v>
      </c>
      <c r="P23" s="199">
        <v>340</v>
      </c>
      <c r="Q23" s="311">
        <v>40.799999999999997</v>
      </c>
      <c r="R23" s="319">
        <v>123.1</v>
      </c>
      <c r="S23" s="3"/>
      <c r="T23" s="26" t="s">
        <v>144</v>
      </c>
      <c r="U23" s="222">
        <v>0.24</v>
      </c>
      <c r="V23" s="199">
        <v>564</v>
      </c>
      <c r="W23" s="199">
        <v>1406</v>
      </c>
      <c r="X23" s="199">
        <v>695</v>
      </c>
      <c r="Y23" s="199">
        <v>711</v>
      </c>
      <c r="Z23" s="311">
        <v>2350</v>
      </c>
      <c r="AA23" s="319">
        <v>5858.3</v>
      </c>
      <c r="AB23" s="3"/>
      <c r="AC23" s="3"/>
      <c r="AD23" s="3"/>
      <c r="AE23" s="3"/>
      <c r="AF23" s="3"/>
      <c r="AG23" s="3"/>
      <c r="AH23" s="3"/>
      <c r="AI23" s="3"/>
      <c r="AJ23" s="3"/>
    </row>
    <row r="24" spans="1:47" ht="14.45" customHeight="1" x14ac:dyDescent="0.15">
      <c r="A24" s="3"/>
      <c r="B24" s="26" t="s">
        <v>105</v>
      </c>
      <c r="C24" s="222">
        <v>7.0000000000000007E-2</v>
      </c>
      <c r="D24" s="199">
        <v>86</v>
      </c>
      <c r="E24" s="199">
        <v>227</v>
      </c>
      <c r="F24" s="199">
        <v>106</v>
      </c>
      <c r="G24" s="199">
        <v>121</v>
      </c>
      <c r="H24" s="311">
        <v>1228.5999999999999</v>
      </c>
      <c r="I24" s="319">
        <v>3242.9</v>
      </c>
      <c r="J24" s="3"/>
      <c r="K24" s="26" t="s">
        <v>140</v>
      </c>
      <c r="L24" s="222">
        <v>11.31</v>
      </c>
      <c r="M24" s="199">
        <v>159</v>
      </c>
      <c r="N24" s="199">
        <v>512</v>
      </c>
      <c r="O24" s="199">
        <v>252</v>
      </c>
      <c r="P24" s="199">
        <v>260</v>
      </c>
      <c r="Q24" s="311">
        <v>14.1</v>
      </c>
      <c r="R24" s="319">
        <v>45.3</v>
      </c>
      <c r="S24" s="3"/>
      <c r="T24" s="26" t="s">
        <v>147</v>
      </c>
      <c r="U24" s="222">
        <v>0.23</v>
      </c>
      <c r="V24" s="199">
        <v>586</v>
      </c>
      <c r="W24" s="199">
        <v>1460</v>
      </c>
      <c r="X24" s="199">
        <v>731</v>
      </c>
      <c r="Y24" s="199">
        <v>729</v>
      </c>
      <c r="Z24" s="311">
        <v>2547.8000000000002</v>
      </c>
      <c r="AA24" s="319">
        <v>6347.8</v>
      </c>
      <c r="AB24" s="3"/>
      <c r="AC24" s="3"/>
      <c r="AD24" s="3"/>
      <c r="AE24" s="3"/>
      <c r="AF24" s="3"/>
      <c r="AG24" s="3"/>
      <c r="AH24" s="3"/>
      <c r="AI24" s="3"/>
      <c r="AJ24" s="3"/>
    </row>
    <row r="25" spans="1:47" ht="14.45" customHeight="1" x14ac:dyDescent="0.15">
      <c r="A25" s="3"/>
      <c r="B25" s="26" t="s">
        <v>109</v>
      </c>
      <c r="C25" s="222">
        <v>0.19</v>
      </c>
      <c r="D25" s="199">
        <v>269</v>
      </c>
      <c r="E25" s="199">
        <v>562</v>
      </c>
      <c r="F25" s="199">
        <v>285</v>
      </c>
      <c r="G25" s="199">
        <v>277</v>
      </c>
      <c r="H25" s="311">
        <v>1415.8</v>
      </c>
      <c r="I25" s="319">
        <v>2957.9</v>
      </c>
      <c r="J25" s="945" t="s">
        <v>143</v>
      </c>
      <c r="K25" s="946"/>
      <c r="L25" s="221">
        <v>16.27</v>
      </c>
      <c r="M25" s="198">
        <v>3894</v>
      </c>
      <c r="N25" s="198">
        <v>11345</v>
      </c>
      <c r="O25" s="198">
        <v>5586</v>
      </c>
      <c r="P25" s="198">
        <v>5759</v>
      </c>
      <c r="Q25" s="313">
        <v>239.3</v>
      </c>
      <c r="R25" s="318">
        <v>697.3</v>
      </c>
      <c r="S25" s="3"/>
      <c r="T25" s="26" t="s">
        <v>150</v>
      </c>
      <c r="U25" s="222">
        <v>0.23</v>
      </c>
      <c r="V25" s="199">
        <v>577</v>
      </c>
      <c r="W25" s="199">
        <v>1319</v>
      </c>
      <c r="X25" s="199">
        <v>648</v>
      </c>
      <c r="Y25" s="199">
        <v>671</v>
      </c>
      <c r="Z25" s="311">
        <v>2508.6999999999998</v>
      </c>
      <c r="AA25" s="319">
        <v>5734.8</v>
      </c>
      <c r="AH25" s="3"/>
      <c r="AI25" s="3"/>
      <c r="AJ25" s="3"/>
    </row>
    <row r="26" spans="1:47" ht="14.45" customHeight="1" x14ac:dyDescent="0.15">
      <c r="A26" s="3"/>
      <c r="B26" s="26" t="s">
        <v>112</v>
      </c>
      <c r="C26" s="222">
        <v>0.22</v>
      </c>
      <c r="D26" s="199">
        <v>216</v>
      </c>
      <c r="E26" s="199">
        <v>481</v>
      </c>
      <c r="F26" s="199">
        <v>217</v>
      </c>
      <c r="G26" s="199">
        <v>264</v>
      </c>
      <c r="H26" s="311">
        <v>981.8</v>
      </c>
      <c r="I26" s="319">
        <v>2186.4</v>
      </c>
      <c r="J26" s="3"/>
      <c r="K26" s="26" t="s">
        <v>146</v>
      </c>
      <c r="L26" s="222">
        <v>2.41</v>
      </c>
      <c r="M26" s="199">
        <v>531</v>
      </c>
      <c r="N26" s="199">
        <v>1559</v>
      </c>
      <c r="O26" s="199">
        <v>746</v>
      </c>
      <c r="P26" s="199">
        <v>813</v>
      </c>
      <c r="Q26" s="311">
        <v>220.3</v>
      </c>
      <c r="R26" s="319">
        <v>646.9</v>
      </c>
      <c r="S26" s="3"/>
      <c r="T26" s="26" t="s">
        <v>36</v>
      </c>
      <c r="U26" s="222">
        <v>0.18</v>
      </c>
      <c r="V26" s="199">
        <v>348</v>
      </c>
      <c r="W26" s="199">
        <v>879</v>
      </c>
      <c r="X26" s="199">
        <v>445</v>
      </c>
      <c r="Y26" s="199">
        <v>434</v>
      </c>
      <c r="Z26" s="311">
        <v>1933.3</v>
      </c>
      <c r="AA26" s="319">
        <v>4883.3</v>
      </c>
      <c r="AH26" s="3"/>
      <c r="AI26" s="3"/>
      <c r="AJ26" s="3"/>
    </row>
    <row r="27" spans="1:47" ht="14.45" customHeight="1" x14ac:dyDescent="0.15">
      <c r="A27" s="3"/>
      <c r="B27" s="26" t="s">
        <v>116</v>
      </c>
      <c r="C27" s="222">
        <v>0.06</v>
      </c>
      <c r="D27" s="199">
        <v>64</v>
      </c>
      <c r="E27" s="199">
        <v>163</v>
      </c>
      <c r="F27" s="199">
        <v>77</v>
      </c>
      <c r="G27" s="199">
        <v>86</v>
      </c>
      <c r="H27" s="311">
        <v>1066.7</v>
      </c>
      <c r="I27" s="319">
        <v>2716.7</v>
      </c>
      <c r="J27" s="3"/>
      <c r="K27" s="26" t="s">
        <v>149</v>
      </c>
      <c r="L27" s="222">
        <v>2.76</v>
      </c>
      <c r="M27" s="199">
        <v>1402</v>
      </c>
      <c r="N27" s="199">
        <v>3825</v>
      </c>
      <c r="O27" s="199">
        <v>1896</v>
      </c>
      <c r="P27" s="199">
        <v>1929</v>
      </c>
      <c r="Q27" s="311">
        <v>508</v>
      </c>
      <c r="R27" s="319">
        <v>1385.9</v>
      </c>
      <c r="S27" s="3"/>
      <c r="T27" s="26" t="s">
        <v>39</v>
      </c>
      <c r="U27" s="222">
        <v>0.23</v>
      </c>
      <c r="V27" s="199">
        <v>437</v>
      </c>
      <c r="W27" s="199">
        <v>1098</v>
      </c>
      <c r="X27" s="199">
        <v>579</v>
      </c>
      <c r="Y27" s="199">
        <v>519</v>
      </c>
      <c r="Z27" s="311">
        <v>1900</v>
      </c>
      <c r="AA27" s="319">
        <v>4773.8999999999996</v>
      </c>
      <c r="AC27" s="966" t="s">
        <v>690</v>
      </c>
      <c r="AD27" s="966"/>
      <c r="AE27" s="966"/>
      <c r="AF27" s="966"/>
      <c r="AG27" s="966"/>
      <c r="AH27" s="966"/>
      <c r="AI27" s="966"/>
      <c r="AJ27" s="966"/>
    </row>
    <row r="28" spans="1:47" ht="14.45" customHeight="1" x14ac:dyDescent="0.15">
      <c r="A28" s="3"/>
      <c r="B28" s="26" t="s">
        <v>120</v>
      </c>
      <c r="C28" s="222">
        <v>0.14000000000000001</v>
      </c>
      <c r="D28" s="199">
        <v>234</v>
      </c>
      <c r="E28" s="199">
        <v>535</v>
      </c>
      <c r="F28" s="199">
        <v>248</v>
      </c>
      <c r="G28" s="199">
        <v>287</v>
      </c>
      <c r="H28" s="311">
        <v>1671.4</v>
      </c>
      <c r="I28" s="319">
        <v>3821.4</v>
      </c>
      <c r="J28" s="3"/>
      <c r="K28" s="26" t="s">
        <v>35</v>
      </c>
      <c r="L28" s="222">
        <v>2.89</v>
      </c>
      <c r="M28" s="199">
        <v>944</v>
      </c>
      <c r="N28" s="199">
        <v>2858</v>
      </c>
      <c r="O28" s="199">
        <v>1391</v>
      </c>
      <c r="P28" s="199">
        <v>1467</v>
      </c>
      <c r="Q28" s="311">
        <v>326.60000000000002</v>
      </c>
      <c r="R28" s="319">
        <v>988.9</v>
      </c>
      <c r="T28" s="26" t="s">
        <v>195</v>
      </c>
      <c r="U28" s="222">
        <v>0.13</v>
      </c>
      <c r="V28" s="199">
        <v>160</v>
      </c>
      <c r="W28" s="199">
        <v>402</v>
      </c>
      <c r="X28" s="199">
        <v>199</v>
      </c>
      <c r="Y28" s="199">
        <v>203</v>
      </c>
      <c r="Z28" s="311">
        <v>1230.8</v>
      </c>
      <c r="AA28" s="319">
        <v>3092.3</v>
      </c>
      <c r="AC28" s="966"/>
      <c r="AD28" s="966"/>
      <c r="AE28" s="966"/>
      <c r="AF28" s="966"/>
      <c r="AG28" s="966"/>
      <c r="AH28" s="966"/>
      <c r="AI28" s="966"/>
      <c r="AJ28" s="966"/>
    </row>
    <row r="29" spans="1:47" ht="14.45" customHeight="1" x14ac:dyDescent="0.15">
      <c r="A29" s="3"/>
      <c r="B29" s="26" t="s">
        <v>124</v>
      </c>
      <c r="C29" s="222">
        <v>7.0000000000000007E-2</v>
      </c>
      <c r="D29" s="199">
        <v>95</v>
      </c>
      <c r="E29" s="199">
        <v>245</v>
      </c>
      <c r="F29" s="199">
        <v>121</v>
      </c>
      <c r="G29" s="199">
        <v>124</v>
      </c>
      <c r="H29" s="311">
        <v>1357.1</v>
      </c>
      <c r="I29" s="319">
        <v>3500</v>
      </c>
      <c r="J29" s="3"/>
      <c r="K29" s="26" t="s">
        <v>38</v>
      </c>
      <c r="L29" s="222">
        <v>3.56</v>
      </c>
      <c r="M29" s="199">
        <v>163</v>
      </c>
      <c r="N29" s="199">
        <v>503</v>
      </c>
      <c r="O29" s="199">
        <v>260</v>
      </c>
      <c r="P29" s="199">
        <v>243</v>
      </c>
      <c r="Q29" s="311">
        <v>45.8</v>
      </c>
      <c r="R29" s="319">
        <v>141.30000000000001</v>
      </c>
      <c r="T29" s="26" t="s">
        <v>196</v>
      </c>
      <c r="U29" s="222">
        <v>0.14000000000000001</v>
      </c>
      <c r="V29" s="199">
        <v>174</v>
      </c>
      <c r="W29" s="199">
        <v>439</v>
      </c>
      <c r="X29" s="199">
        <v>230</v>
      </c>
      <c r="Y29" s="199">
        <v>209</v>
      </c>
      <c r="Z29" s="311">
        <v>1242.9000000000001</v>
      </c>
      <c r="AA29" s="319">
        <v>3135.7</v>
      </c>
      <c r="AB29" s="73"/>
      <c r="AC29" s="870" t="s">
        <v>500</v>
      </c>
      <c r="AE29" s="28"/>
      <c r="AF29" s="28"/>
      <c r="AG29" s="354"/>
    </row>
    <row r="30" spans="1:47" ht="14.45" customHeight="1" x14ac:dyDescent="0.15">
      <c r="A30" s="3"/>
      <c r="B30" s="26" t="s">
        <v>127</v>
      </c>
      <c r="C30" s="222">
        <v>0.03</v>
      </c>
      <c r="D30" s="199">
        <v>46</v>
      </c>
      <c r="E30" s="199">
        <v>125</v>
      </c>
      <c r="F30" s="199">
        <v>53</v>
      </c>
      <c r="G30" s="199">
        <v>72</v>
      </c>
      <c r="H30" s="311">
        <v>1533.3</v>
      </c>
      <c r="I30" s="319">
        <v>4166.7</v>
      </c>
      <c r="J30" s="3"/>
      <c r="K30" s="26" t="s">
        <v>41</v>
      </c>
      <c r="L30" s="222">
        <v>0.67</v>
      </c>
      <c r="M30" s="199">
        <v>129</v>
      </c>
      <c r="N30" s="199">
        <v>419</v>
      </c>
      <c r="O30" s="199">
        <v>201</v>
      </c>
      <c r="P30" s="199">
        <v>218</v>
      </c>
      <c r="Q30" s="311">
        <v>192.5</v>
      </c>
      <c r="R30" s="319">
        <v>625.4</v>
      </c>
      <c r="T30" s="26" t="s">
        <v>197</v>
      </c>
      <c r="U30" s="222">
        <v>0.31</v>
      </c>
      <c r="V30" s="199">
        <v>566</v>
      </c>
      <c r="W30" s="199">
        <v>1624</v>
      </c>
      <c r="X30" s="199">
        <v>786</v>
      </c>
      <c r="Y30" s="199">
        <v>838</v>
      </c>
      <c r="Z30" s="311">
        <v>1825.8</v>
      </c>
      <c r="AA30" s="319">
        <v>5238.7</v>
      </c>
      <c r="AB30" s="15"/>
      <c r="AC30" s="348"/>
      <c r="AD30" s="349"/>
      <c r="AE30" s="347"/>
      <c r="AF30" s="347"/>
      <c r="AG30" s="347"/>
    </row>
    <row r="31" spans="1:47" ht="14.45" customHeight="1" x14ac:dyDescent="0.15">
      <c r="A31" s="3"/>
      <c r="B31" s="26" t="s">
        <v>130</v>
      </c>
      <c r="C31" s="222">
        <v>7.0000000000000007E-2</v>
      </c>
      <c r="D31" s="199">
        <v>72</v>
      </c>
      <c r="E31" s="199">
        <v>177</v>
      </c>
      <c r="F31" s="199">
        <v>87</v>
      </c>
      <c r="G31" s="199">
        <v>90</v>
      </c>
      <c r="H31" s="311">
        <v>1028.5999999999999</v>
      </c>
      <c r="I31" s="319">
        <v>2528.6</v>
      </c>
      <c r="J31" s="3"/>
      <c r="K31" s="26" t="s">
        <v>44</v>
      </c>
      <c r="L31" s="222">
        <v>1.55</v>
      </c>
      <c r="M31" s="199">
        <v>35</v>
      </c>
      <c r="N31" s="199">
        <v>105</v>
      </c>
      <c r="O31" s="199">
        <v>50</v>
      </c>
      <c r="P31" s="199">
        <v>55</v>
      </c>
      <c r="Q31" s="311">
        <v>22.6</v>
      </c>
      <c r="R31" s="319">
        <v>67.7</v>
      </c>
      <c r="T31" s="26" t="s">
        <v>198</v>
      </c>
      <c r="U31" s="222">
        <v>0.22</v>
      </c>
      <c r="V31" s="199">
        <v>454</v>
      </c>
      <c r="W31" s="199">
        <v>1419</v>
      </c>
      <c r="X31" s="199">
        <v>698</v>
      </c>
      <c r="Y31" s="199">
        <v>721</v>
      </c>
      <c r="Z31" s="311">
        <v>2063.6</v>
      </c>
      <c r="AA31" s="319">
        <v>6450</v>
      </c>
      <c r="AC31" s="350" t="s">
        <v>617</v>
      </c>
      <c r="AD31" s="432" t="s">
        <v>618</v>
      </c>
      <c r="AE31" s="434" t="s">
        <v>609</v>
      </c>
      <c r="AF31" s="430" t="s">
        <v>610</v>
      </c>
      <c r="AG31" s="357" t="s">
        <v>611</v>
      </c>
      <c r="AI31" s="358" t="s">
        <v>609</v>
      </c>
      <c r="AJ31" s="359" t="s">
        <v>610</v>
      </c>
    </row>
    <row r="32" spans="1:47" ht="14.45" customHeight="1" x14ac:dyDescent="0.15">
      <c r="A32" s="3"/>
      <c r="B32" s="26" t="s">
        <v>133</v>
      </c>
      <c r="C32" s="222">
        <v>0.04</v>
      </c>
      <c r="D32" s="199">
        <v>102</v>
      </c>
      <c r="E32" s="199">
        <v>239</v>
      </c>
      <c r="F32" s="199">
        <v>108</v>
      </c>
      <c r="G32" s="199">
        <v>131</v>
      </c>
      <c r="H32" s="311">
        <v>2550</v>
      </c>
      <c r="I32" s="319">
        <v>5975</v>
      </c>
      <c r="J32" s="3"/>
      <c r="K32" s="26" t="s">
        <v>48</v>
      </c>
      <c r="L32" s="222">
        <v>1.01</v>
      </c>
      <c r="M32" s="199">
        <v>105</v>
      </c>
      <c r="N32" s="199">
        <v>356</v>
      </c>
      <c r="O32" s="199">
        <v>187</v>
      </c>
      <c r="P32" s="199">
        <v>169</v>
      </c>
      <c r="Q32" s="311">
        <v>104</v>
      </c>
      <c r="R32" s="319">
        <v>352.5</v>
      </c>
      <c r="T32" s="26" t="s">
        <v>199</v>
      </c>
      <c r="U32" s="222">
        <v>0.19</v>
      </c>
      <c r="V32" s="199">
        <v>455</v>
      </c>
      <c r="W32" s="199">
        <v>1187</v>
      </c>
      <c r="X32" s="199">
        <v>611</v>
      </c>
      <c r="Y32" s="199">
        <v>576</v>
      </c>
      <c r="Z32" s="311">
        <v>2394.6999999999998</v>
      </c>
      <c r="AA32" s="319">
        <v>6247.4</v>
      </c>
      <c r="AC32" s="351"/>
      <c r="AD32" s="433"/>
      <c r="AE32" s="435"/>
      <c r="AF32" s="431"/>
      <c r="AG32" s="355"/>
      <c r="AI32" s="360" t="s">
        <v>612</v>
      </c>
      <c r="AJ32" s="965" t="s">
        <v>620</v>
      </c>
    </row>
    <row r="33" spans="1:36" ht="14.45" customHeight="1" x14ac:dyDescent="0.15">
      <c r="A33" s="3"/>
      <c r="B33" s="26" t="s">
        <v>136</v>
      </c>
      <c r="C33" s="222">
        <v>0.01</v>
      </c>
      <c r="D33" s="199">
        <v>26</v>
      </c>
      <c r="E33" s="199">
        <v>65</v>
      </c>
      <c r="F33" s="199">
        <v>26</v>
      </c>
      <c r="G33" s="199">
        <v>39</v>
      </c>
      <c r="H33" s="311">
        <v>2600</v>
      </c>
      <c r="I33" s="319">
        <v>6500</v>
      </c>
      <c r="J33" s="3"/>
      <c r="K33" s="26" t="s">
        <v>52</v>
      </c>
      <c r="L33" s="222">
        <v>1.1299999999999999</v>
      </c>
      <c r="M33" s="199">
        <v>140</v>
      </c>
      <c r="N33" s="199">
        <v>443</v>
      </c>
      <c r="O33" s="199">
        <v>226</v>
      </c>
      <c r="P33" s="199">
        <v>217</v>
      </c>
      <c r="Q33" s="311">
        <v>123.9</v>
      </c>
      <c r="R33" s="319">
        <v>392</v>
      </c>
      <c r="T33" s="26" t="s">
        <v>200</v>
      </c>
      <c r="U33" s="222">
        <v>0.13</v>
      </c>
      <c r="V33" s="199">
        <v>163</v>
      </c>
      <c r="W33" s="199">
        <v>477</v>
      </c>
      <c r="X33" s="199">
        <v>243</v>
      </c>
      <c r="Y33" s="199">
        <v>234</v>
      </c>
      <c r="Z33" s="311">
        <v>1253.8</v>
      </c>
      <c r="AA33" s="319">
        <v>3669.2</v>
      </c>
      <c r="AC33" s="88" t="s">
        <v>344</v>
      </c>
      <c r="AD33" s="600">
        <v>49685</v>
      </c>
      <c r="AE33" s="600">
        <v>3266</v>
      </c>
      <c r="AF33" s="601">
        <v>17478</v>
      </c>
      <c r="AG33" s="602">
        <v>28170</v>
      </c>
      <c r="AH33" s="3"/>
      <c r="AI33" s="360" t="s">
        <v>613</v>
      </c>
      <c r="AJ33" s="965"/>
    </row>
    <row r="34" spans="1:36" ht="14.45" customHeight="1" x14ac:dyDescent="0.15">
      <c r="A34" s="3"/>
      <c r="B34" s="26" t="s">
        <v>139</v>
      </c>
      <c r="C34" s="222">
        <v>0.18</v>
      </c>
      <c r="D34" s="199">
        <v>269</v>
      </c>
      <c r="E34" s="199">
        <v>716</v>
      </c>
      <c r="F34" s="199">
        <v>353</v>
      </c>
      <c r="G34" s="199">
        <v>363</v>
      </c>
      <c r="H34" s="311">
        <v>1494.4</v>
      </c>
      <c r="I34" s="319">
        <v>3977.8</v>
      </c>
      <c r="J34" s="3"/>
      <c r="K34" s="26" t="s">
        <v>55</v>
      </c>
      <c r="L34" s="222">
        <v>0.28999999999999998</v>
      </c>
      <c r="M34" s="199">
        <v>445</v>
      </c>
      <c r="N34" s="199">
        <v>1277</v>
      </c>
      <c r="O34" s="199">
        <v>629</v>
      </c>
      <c r="P34" s="199">
        <v>648</v>
      </c>
      <c r="Q34" s="311">
        <v>1534.5</v>
      </c>
      <c r="R34" s="319">
        <v>4403.3999999999996</v>
      </c>
      <c r="T34" s="26" t="s">
        <v>201</v>
      </c>
      <c r="U34" s="222">
        <v>0.23</v>
      </c>
      <c r="V34" s="199">
        <v>283</v>
      </c>
      <c r="W34" s="199">
        <v>787</v>
      </c>
      <c r="X34" s="199">
        <v>403</v>
      </c>
      <c r="Y34" s="199">
        <v>384</v>
      </c>
      <c r="Z34" s="311">
        <v>1230.4000000000001</v>
      </c>
      <c r="AA34" s="319">
        <v>3421.7</v>
      </c>
      <c r="AC34" s="476" t="s">
        <v>619</v>
      </c>
      <c r="AD34" s="437">
        <v>100</v>
      </c>
      <c r="AE34" s="438">
        <v>6.6770249826225623</v>
      </c>
      <c r="AF34" s="438">
        <v>35.732101238909102</v>
      </c>
      <c r="AG34" s="439">
        <v>57.590873778468335</v>
      </c>
      <c r="AH34" s="3"/>
      <c r="AI34" s="361"/>
      <c r="AJ34" s="360" t="s">
        <v>614</v>
      </c>
    </row>
    <row r="35" spans="1:36" ht="14.45" customHeight="1" x14ac:dyDescent="0.15">
      <c r="A35" s="3"/>
      <c r="B35" s="26" t="s">
        <v>142</v>
      </c>
      <c r="C35" s="222">
        <v>0.08</v>
      </c>
      <c r="D35" s="199">
        <v>170</v>
      </c>
      <c r="E35" s="199">
        <v>395</v>
      </c>
      <c r="F35" s="199">
        <v>183</v>
      </c>
      <c r="G35" s="199">
        <v>212</v>
      </c>
      <c r="H35" s="311">
        <v>2125</v>
      </c>
      <c r="I35" s="319">
        <v>4937.5</v>
      </c>
      <c r="J35" s="945" t="s">
        <v>59</v>
      </c>
      <c r="K35" s="946"/>
      <c r="L35" s="221">
        <v>28.53</v>
      </c>
      <c r="M35" s="198">
        <v>632</v>
      </c>
      <c r="N35" s="198">
        <v>1777</v>
      </c>
      <c r="O35" s="198">
        <v>850</v>
      </c>
      <c r="P35" s="198">
        <v>927</v>
      </c>
      <c r="Q35" s="313">
        <v>22.2</v>
      </c>
      <c r="R35" s="318">
        <v>62.3</v>
      </c>
      <c r="S35" s="945" t="s">
        <v>64</v>
      </c>
      <c r="T35" s="946"/>
      <c r="U35" s="221">
        <v>30.02</v>
      </c>
      <c r="V35" s="198">
        <v>1005</v>
      </c>
      <c r="W35" s="198">
        <v>3133</v>
      </c>
      <c r="X35" s="198">
        <v>1542</v>
      </c>
      <c r="Y35" s="198">
        <v>1591</v>
      </c>
      <c r="Z35" s="313">
        <v>33.5</v>
      </c>
      <c r="AA35" s="318">
        <v>104.4</v>
      </c>
      <c r="AC35" s="58"/>
      <c r="AD35" s="474"/>
      <c r="AE35" s="474"/>
      <c r="AF35" s="474"/>
      <c r="AG35" s="475"/>
      <c r="AH35" s="3"/>
      <c r="AI35" s="361"/>
      <c r="AJ35" s="595" t="s">
        <v>615</v>
      </c>
    </row>
    <row r="36" spans="1:36" ht="14.45" customHeight="1" x14ac:dyDescent="0.15">
      <c r="A36" s="3"/>
      <c r="B36" s="26" t="s">
        <v>145</v>
      </c>
      <c r="C36" s="222">
        <v>0.79</v>
      </c>
      <c r="D36" s="199">
        <v>1167</v>
      </c>
      <c r="E36" s="199">
        <v>3046</v>
      </c>
      <c r="F36" s="199">
        <v>1529</v>
      </c>
      <c r="G36" s="199">
        <v>1517</v>
      </c>
      <c r="H36" s="311">
        <v>1477.2</v>
      </c>
      <c r="I36" s="319">
        <v>3855.7</v>
      </c>
      <c r="J36" s="3"/>
      <c r="K36" s="26" t="s">
        <v>63</v>
      </c>
      <c r="L36" s="222">
        <v>28.53</v>
      </c>
      <c r="M36" s="199">
        <v>632</v>
      </c>
      <c r="N36" s="199">
        <v>1777</v>
      </c>
      <c r="O36" s="199">
        <v>850</v>
      </c>
      <c r="P36" s="199">
        <v>927</v>
      </c>
      <c r="Q36" s="311">
        <v>22.2</v>
      </c>
      <c r="R36" s="319">
        <v>62.3</v>
      </c>
      <c r="S36" s="3"/>
      <c r="T36" s="26" t="s">
        <v>68</v>
      </c>
      <c r="U36" s="222">
        <v>0.54</v>
      </c>
      <c r="V36" s="199">
        <v>37</v>
      </c>
      <c r="W36" s="199">
        <v>128</v>
      </c>
      <c r="X36" s="199">
        <v>63</v>
      </c>
      <c r="Y36" s="199">
        <v>65</v>
      </c>
      <c r="Z36" s="311">
        <v>68.5</v>
      </c>
      <c r="AA36" s="319">
        <v>237</v>
      </c>
      <c r="AC36" s="87" t="s">
        <v>182</v>
      </c>
      <c r="AD36" s="603">
        <v>11370</v>
      </c>
      <c r="AE36" s="603">
        <v>155</v>
      </c>
      <c r="AF36" s="603">
        <v>3726</v>
      </c>
      <c r="AG36" s="604">
        <v>7295</v>
      </c>
      <c r="AH36" s="3"/>
      <c r="AI36" s="359" t="s">
        <v>611</v>
      </c>
      <c r="AJ36" s="595"/>
    </row>
    <row r="37" spans="1:36" ht="14.45" customHeight="1" x14ac:dyDescent="0.15">
      <c r="A37" s="3"/>
      <c r="B37" s="26" t="s">
        <v>148</v>
      </c>
      <c r="C37" s="222">
        <v>0.56999999999999995</v>
      </c>
      <c r="D37" s="199">
        <v>975</v>
      </c>
      <c r="E37" s="199">
        <v>2452</v>
      </c>
      <c r="F37" s="199">
        <v>1206</v>
      </c>
      <c r="G37" s="199">
        <v>1246</v>
      </c>
      <c r="H37" s="311">
        <v>1710.5</v>
      </c>
      <c r="I37" s="319">
        <v>4301.8</v>
      </c>
      <c r="J37" s="945" t="s">
        <v>67</v>
      </c>
      <c r="K37" s="946"/>
      <c r="L37" s="221">
        <v>79.03</v>
      </c>
      <c r="M37" s="198">
        <v>321</v>
      </c>
      <c r="N37" s="198">
        <v>856</v>
      </c>
      <c r="O37" s="198">
        <v>396</v>
      </c>
      <c r="P37" s="198">
        <v>460</v>
      </c>
      <c r="Q37" s="313">
        <v>4.0999999999999996</v>
      </c>
      <c r="R37" s="318">
        <v>10.8</v>
      </c>
      <c r="S37" s="3"/>
      <c r="T37" s="26" t="s">
        <v>72</v>
      </c>
      <c r="U37" s="222">
        <v>1.36</v>
      </c>
      <c r="V37" s="199">
        <v>92</v>
      </c>
      <c r="W37" s="199">
        <v>327</v>
      </c>
      <c r="X37" s="199">
        <v>178</v>
      </c>
      <c r="Y37" s="199">
        <v>149</v>
      </c>
      <c r="Z37" s="311">
        <v>67.599999999999994</v>
      </c>
      <c r="AA37" s="319">
        <v>240.4</v>
      </c>
      <c r="AC37" s="26" t="s">
        <v>70</v>
      </c>
      <c r="AD37" s="603">
        <v>6988</v>
      </c>
      <c r="AE37" s="603">
        <v>438</v>
      </c>
      <c r="AF37" s="603">
        <v>2569</v>
      </c>
      <c r="AG37" s="604">
        <v>3898</v>
      </c>
      <c r="AH37" s="3"/>
      <c r="AI37" s="360" t="s">
        <v>621</v>
      </c>
      <c r="AJ37" s="360"/>
    </row>
    <row r="38" spans="1:36" s="1" customFormat="1" ht="14.45" customHeight="1" x14ac:dyDescent="0.15">
      <c r="A38" s="3"/>
      <c r="B38" s="26" t="s">
        <v>34</v>
      </c>
      <c r="C38" s="222">
        <v>0.22</v>
      </c>
      <c r="D38" s="199">
        <v>408</v>
      </c>
      <c r="E38" s="199">
        <v>1185</v>
      </c>
      <c r="F38" s="199">
        <v>571</v>
      </c>
      <c r="G38" s="199">
        <v>614</v>
      </c>
      <c r="H38" s="311">
        <v>1854.5</v>
      </c>
      <c r="I38" s="319">
        <v>5386.4</v>
      </c>
      <c r="J38" s="3"/>
      <c r="K38" s="26" t="s">
        <v>71</v>
      </c>
      <c r="L38" s="222">
        <v>3.83</v>
      </c>
      <c r="M38" s="199">
        <v>32</v>
      </c>
      <c r="N38" s="199">
        <v>103</v>
      </c>
      <c r="O38" s="199">
        <v>46</v>
      </c>
      <c r="P38" s="199">
        <v>57</v>
      </c>
      <c r="Q38" s="311">
        <v>8.4</v>
      </c>
      <c r="R38" s="319">
        <v>26.9</v>
      </c>
      <c r="S38" s="3"/>
      <c r="T38" s="26" t="s">
        <v>76</v>
      </c>
      <c r="U38" s="222">
        <v>2.67</v>
      </c>
      <c r="V38" s="199">
        <v>127</v>
      </c>
      <c r="W38" s="199">
        <v>397</v>
      </c>
      <c r="X38" s="199">
        <v>190</v>
      </c>
      <c r="Y38" s="199">
        <v>207</v>
      </c>
      <c r="Z38" s="311">
        <v>47.6</v>
      </c>
      <c r="AA38" s="319">
        <v>148.69999999999999</v>
      </c>
      <c r="AB38" s="2"/>
      <c r="AC38" s="26" t="s">
        <v>117</v>
      </c>
      <c r="AD38" s="603">
        <v>1634</v>
      </c>
      <c r="AE38" s="603">
        <v>205</v>
      </c>
      <c r="AF38" s="603">
        <v>628</v>
      </c>
      <c r="AG38" s="604">
        <v>780</v>
      </c>
      <c r="AH38" s="353"/>
      <c r="AI38" s="360" t="s">
        <v>622</v>
      </c>
      <c r="AJ38" s="595"/>
    </row>
    <row r="39" spans="1:36" ht="14.45" customHeight="1" x14ac:dyDescent="0.15">
      <c r="A39" s="3"/>
      <c r="B39" s="26" t="s">
        <v>37</v>
      </c>
      <c r="C39" s="222">
        <v>0.2</v>
      </c>
      <c r="D39" s="199">
        <v>279</v>
      </c>
      <c r="E39" s="199">
        <v>630</v>
      </c>
      <c r="F39" s="199">
        <v>286</v>
      </c>
      <c r="G39" s="199">
        <v>344</v>
      </c>
      <c r="H39" s="311">
        <v>1395</v>
      </c>
      <c r="I39" s="319">
        <v>3150</v>
      </c>
      <c r="J39" s="3"/>
      <c r="K39" s="26" t="s">
        <v>75</v>
      </c>
      <c r="L39" s="222">
        <v>5.22</v>
      </c>
      <c r="M39" s="199">
        <v>46</v>
      </c>
      <c r="N39" s="199">
        <v>141</v>
      </c>
      <c r="O39" s="199">
        <v>62</v>
      </c>
      <c r="P39" s="199">
        <v>79</v>
      </c>
      <c r="Q39" s="311">
        <v>8.8000000000000007</v>
      </c>
      <c r="R39" s="319">
        <v>27</v>
      </c>
      <c r="S39" s="3"/>
      <c r="T39" s="26" t="s">
        <v>80</v>
      </c>
      <c r="U39" s="222">
        <v>5.28</v>
      </c>
      <c r="V39" s="199">
        <v>407</v>
      </c>
      <c r="W39" s="199">
        <v>1364</v>
      </c>
      <c r="X39" s="199">
        <v>652</v>
      </c>
      <c r="Y39" s="199">
        <v>712</v>
      </c>
      <c r="Z39" s="311">
        <v>77.099999999999994</v>
      </c>
      <c r="AA39" s="319">
        <v>258.3</v>
      </c>
      <c r="AC39" s="26" t="s">
        <v>143</v>
      </c>
      <c r="AD39" s="603">
        <v>5725</v>
      </c>
      <c r="AE39" s="603">
        <v>431</v>
      </c>
      <c r="AF39" s="603">
        <v>2022</v>
      </c>
      <c r="AG39" s="604">
        <v>3198</v>
      </c>
      <c r="AH39" s="3"/>
      <c r="AI39" s="360" t="s">
        <v>623</v>
      </c>
      <c r="AJ39" s="360"/>
    </row>
    <row r="40" spans="1:36" ht="14.45" customHeight="1" x14ac:dyDescent="0.15">
      <c r="A40" s="3"/>
      <c r="B40" s="26" t="s">
        <v>40</v>
      </c>
      <c r="C40" s="222">
        <v>0.09</v>
      </c>
      <c r="D40" s="199">
        <v>80</v>
      </c>
      <c r="E40" s="199">
        <v>186</v>
      </c>
      <c r="F40" s="199">
        <v>89</v>
      </c>
      <c r="G40" s="199">
        <v>97</v>
      </c>
      <c r="H40" s="311">
        <v>888.9</v>
      </c>
      <c r="I40" s="319">
        <v>2066.6999999999998</v>
      </c>
      <c r="J40" s="3"/>
      <c r="K40" s="26" t="s">
        <v>79</v>
      </c>
      <c r="L40" s="222">
        <v>69.98</v>
      </c>
      <c r="M40" s="199">
        <v>243</v>
      </c>
      <c r="N40" s="199">
        <v>612</v>
      </c>
      <c r="O40" s="199">
        <v>288</v>
      </c>
      <c r="P40" s="199">
        <v>324</v>
      </c>
      <c r="Q40" s="311">
        <v>3.5</v>
      </c>
      <c r="R40" s="319">
        <v>8.6999999999999993</v>
      </c>
      <c r="S40" s="3"/>
      <c r="T40" s="26" t="s">
        <v>84</v>
      </c>
      <c r="U40" s="222">
        <v>19.87</v>
      </c>
      <c r="V40" s="199">
        <v>171</v>
      </c>
      <c r="W40" s="199">
        <v>512</v>
      </c>
      <c r="X40" s="199">
        <v>255</v>
      </c>
      <c r="Y40" s="199">
        <v>257</v>
      </c>
      <c r="Z40" s="311">
        <v>8.6</v>
      </c>
      <c r="AA40" s="319">
        <v>25.8</v>
      </c>
      <c r="AB40" s="1"/>
      <c r="AC40" s="26" t="s">
        <v>59</v>
      </c>
      <c r="AD40" s="603">
        <v>934</v>
      </c>
      <c r="AE40" s="603">
        <v>91</v>
      </c>
      <c r="AF40" s="603">
        <v>329</v>
      </c>
      <c r="AG40" s="604">
        <v>510</v>
      </c>
      <c r="AH40" s="3"/>
      <c r="AI40" s="360" t="s">
        <v>633</v>
      </c>
      <c r="AJ40" s="360"/>
    </row>
    <row r="41" spans="1:36" ht="14.45" customHeight="1" x14ac:dyDescent="0.15">
      <c r="A41" s="3"/>
      <c r="B41" s="26" t="s">
        <v>43</v>
      </c>
      <c r="C41" s="222">
        <v>1.56</v>
      </c>
      <c r="D41" s="199">
        <v>461</v>
      </c>
      <c r="E41" s="199">
        <v>1128</v>
      </c>
      <c r="F41" s="199">
        <v>548</v>
      </c>
      <c r="G41" s="199">
        <v>580</v>
      </c>
      <c r="H41" s="311">
        <v>295.5</v>
      </c>
      <c r="I41" s="319">
        <v>723.1</v>
      </c>
      <c r="J41" s="945" t="s">
        <v>83</v>
      </c>
      <c r="K41" s="946"/>
      <c r="L41" s="221">
        <v>46.69</v>
      </c>
      <c r="M41" s="198">
        <v>663</v>
      </c>
      <c r="N41" s="198">
        <v>1992</v>
      </c>
      <c r="O41" s="198">
        <v>990</v>
      </c>
      <c r="P41" s="198">
        <v>1002</v>
      </c>
      <c r="Q41" s="313">
        <v>14.2</v>
      </c>
      <c r="R41" s="318">
        <v>42.7</v>
      </c>
      <c r="S41" s="3"/>
      <c r="T41" s="26" t="s">
        <v>88</v>
      </c>
      <c r="U41" s="222">
        <v>0.3</v>
      </c>
      <c r="V41" s="199">
        <v>171</v>
      </c>
      <c r="W41" s="199">
        <v>405</v>
      </c>
      <c r="X41" s="199">
        <v>204</v>
      </c>
      <c r="Y41" s="199">
        <v>201</v>
      </c>
      <c r="Z41" s="311">
        <v>570</v>
      </c>
      <c r="AA41" s="319">
        <v>1350</v>
      </c>
      <c r="AC41" s="26" t="s">
        <v>67</v>
      </c>
      <c r="AD41" s="603">
        <v>417</v>
      </c>
      <c r="AE41" s="603">
        <v>58</v>
      </c>
      <c r="AF41" s="603">
        <v>143</v>
      </c>
      <c r="AG41" s="604">
        <v>214</v>
      </c>
      <c r="AH41" s="3"/>
      <c r="AI41" s="360" t="s">
        <v>624</v>
      </c>
      <c r="AJ41" s="360"/>
    </row>
    <row r="42" spans="1:36" ht="14.45" customHeight="1" x14ac:dyDescent="0.15">
      <c r="A42" s="3"/>
      <c r="B42" s="26" t="s">
        <v>47</v>
      </c>
      <c r="C42" s="222">
        <v>1.93</v>
      </c>
      <c r="D42" s="199">
        <v>1047</v>
      </c>
      <c r="E42" s="199">
        <v>2797</v>
      </c>
      <c r="F42" s="199">
        <v>1373</v>
      </c>
      <c r="G42" s="199">
        <v>1424</v>
      </c>
      <c r="H42" s="311">
        <v>542.5</v>
      </c>
      <c r="I42" s="319">
        <v>1449.2</v>
      </c>
      <c r="J42" s="3"/>
      <c r="K42" s="26" t="s">
        <v>87</v>
      </c>
      <c r="L42" s="222">
        <v>1.73</v>
      </c>
      <c r="M42" s="199">
        <v>56</v>
      </c>
      <c r="N42" s="199">
        <v>189</v>
      </c>
      <c r="O42" s="199">
        <v>92</v>
      </c>
      <c r="P42" s="199">
        <v>97</v>
      </c>
      <c r="Q42" s="311">
        <v>32.4</v>
      </c>
      <c r="R42" s="319">
        <v>109.2</v>
      </c>
      <c r="S42" s="951" t="s">
        <v>92</v>
      </c>
      <c r="T42" s="952"/>
      <c r="U42" s="221">
        <v>18.059999999999999</v>
      </c>
      <c r="V42" s="198">
        <v>1407</v>
      </c>
      <c r="W42" s="198">
        <v>4213</v>
      </c>
      <c r="X42" s="198">
        <v>2108</v>
      </c>
      <c r="Y42" s="198">
        <v>2105</v>
      </c>
      <c r="Z42" s="313">
        <v>77.900000000000006</v>
      </c>
      <c r="AA42" s="318">
        <v>233.3</v>
      </c>
      <c r="AC42" s="26" t="s">
        <v>83</v>
      </c>
      <c r="AD42" s="603">
        <v>1039</v>
      </c>
      <c r="AE42" s="603">
        <v>158</v>
      </c>
      <c r="AF42" s="603">
        <v>378</v>
      </c>
      <c r="AG42" s="604">
        <v>494</v>
      </c>
      <c r="AH42" s="3"/>
      <c r="AI42" s="360" t="s">
        <v>625</v>
      </c>
      <c r="AJ42" s="360"/>
    </row>
    <row r="43" spans="1:36" ht="14.45" customHeight="1" x14ac:dyDescent="0.15">
      <c r="A43" s="3"/>
      <c r="B43" s="26" t="s">
        <v>51</v>
      </c>
      <c r="C43" s="222">
        <v>0.95</v>
      </c>
      <c r="D43" s="199">
        <v>220</v>
      </c>
      <c r="E43" s="199">
        <v>639</v>
      </c>
      <c r="F43" s="199">
        <v>317</v>
      </c>
      <c r="G43" s="199">
        <v>322</v>
      </c>
      <c r="H43" s="311">
        <v>231.6</v>
      </c>
      <c r="I43" s="319">
        <v>672.6</v>
      </c>
      <c r="J43" s="3"/>
      <c r="K43" s="26" t="s">
        <v>91</v>
      </c>
      <c r="L43" s="222">
        <v>10.61</v>
      </c>
      <c r="M43" s="199">
        <v>330</v>
      </c>
      <c r="N43" s="199">
        <v>1037</v>
      </c>
      <c r="O43" s="199">
        <v>514</v>
      </c>
      <c r="P43" s="199">
        <v>523</v>
      </c>
      <c r="Q43" s="311">
        <v>31.1</v>
      </c>
      <c r="R43" s="319">
        <v>97.7</v>
      </c>
      <c r="S43" s="3"/>
      <c r="T43" s="26" t="s">
        <v>96</v>
      </c>
      <c r="U43" s="222">
        <v>2.7</v>
      </c>
      <c r="V43" s="199">
        <v>472</v>
      </c>
      <c r="W43" s="199">
        <v>1331</v>
      </c>
      <c r="X43" s="199">
        <v>641</v>
      </c>
      <c r="Y43" s="199">
        <v>690</v>
      </c>
      <c r="Z43" s="311">
        <v>174.8</v>
      </c>
      <c r="AA43" s="319">
        <v>493</v>
      </c>
      <c r="AC43" s="26" t="s">
        <v>103</v>
      </c>
      <c r="AD43" s="603">
        <v>5056</v>
      </c>
      <c r="AE43" s="603">
        <v>528</v>
      </c>
      <c r="AF43" s="603">
        <v>1692</v>
      </c>
      <c r="AG43" s="604">
        <v>2736</v>
      </c>
      <c r="AH43" s="3"/>
      <c r="AI43" s="360" t="s">
        <v>626</v>
      </c>
      <c r="AJ43" s="360"/>
    </row>
    <row r="44" spans="1:36" ht="14.45" customHeight="1" x14ac:dyDescent="0.15">
      <c r="A44" s="3"/>
      <c r="B44" s="26" t="s">
        <v>54</v>
      </c>
      <c r="C44" s="222">
        <v>0.08</v>
      </c>
      <c r="D44" s="199">
        <v>104</v>
      </c>
      <c r="E44" s="199">
        <v>283</v>
      </c>
      <c r="F44" s="199">
        <v>140</v>
      </c>
      <c r="G44" s="199">
        <v>143</v>
      </c>
      <c r="H44" s="311">
        <v>1300</v>
      </c>
      <c r="I44" s="319">
        <v>3537.5</v>
      </c>
      <c r="J44" s="3"/>
      <c r="K44" s="26" t="s">
        <v>95</v>
      </c>
      <c r="L44" s="222">
        <v>7</v>
      </c>
      <c r="M44" s="199">
        <v>110</v>
      </c>
      <c r="N44" s="199">
        <v>353</v>
      </c>
      <c r="O44" s="199">
        <v>171</v>
      </c>
      <c r="P44" s="199">
        <v>182</v>
      </c>
      <c r="Q44" s="311">
        <v>15.7</v>
      </c>
      <c r="R44" s="319">
        <v>50.4</v>
      </c>
      <c r="S44" s="3"/>
      <c r="T44" s="26" t="s">
        <v>100</v>
      </c>
      <c r="U44" s="222">
        <v>2.56</v>
      </c>
      <c r="V44" s="199">
        <v>195</v>
      </c>
      <c r="W44" s="199">
        <v>572</v>
      </c>
      <c r="X44" s="199">
        <v>293</v>
      </c>
      <c r="Y44" s="199">
        <v>279</v>
      </c>
      <c r="Z44" s="311">
        <v>76.2</v>
      </c>
      <c r="AA44" s="319">
        <v>223.4</v>
      </c>
      <c r="AC44" s="26" t="s">
        <v>341</v>
      </c>
      <c r="AD44" s="603">
        <v>8136</v>
      </c>
      <c r="AE44" s="603">
        <v>94</v>
      </c>
      <c r="AF44" s="603">
        <v>2947</v>
      </c>
      <c r="AG44" s="604">
        <v>4884</v>
      </c>
      <c r="AH44" s="3"/>
      <c r="AI44" s="360" t="s">
        <v>627</v>
      </c>
      <c r="AJ44" s="360"/>
    </row>
    <row r="45" spans="1:36" ht="14.45" customHeight="1" x14ac:dyDescent="0.15">
      <c r="A45" s="3"/>
      <c r="B45" s="26" t="s">
        <v>58</v>
      </c>
      <c r="C45" s="222">
        <v>0.12</v>
      </c>
      <c r="D45" s="199">
        <v>161</v>
      </c>
      <c r="E45" s="199">
        <v>440</v>
      </c>
      <c r="F45" s="199">
        <v>208</v>
      </c>
      <c r="G45" s="199">
        <v>232</v>
      </c>
      <c r="H45" s="311">
        <v>1341.7</v>
      </c>
      <c r="I45" s="319">
        <v>3666.7</v>
      </c>
      <c r="J45" s="3"/>
      <c r="K45" s="26" t="s">
        <v>99</v>
      </c>
      <c r="L45" s="222">
        <v>27.35</v>
      </c>
      <c r="M45" s="199">
        <v>167</v>
      </c>
      <c r="N45" s="199">
        <v>413</v>
      </c>
      <c r="O45" s="199">
        <v>213</v>
      </c>
      <c r="P45" s="199">
        <v>200</v>
      </c>
      <c r="Q45" s="311">
        <v>6.1</v>
      </c>
      <c r="R45" s="319">
        <v>15.1</v>
      </c>
      <c r="S45" s="3"/>
      <c r="T45" s="26" t="s">
        <v>104</v>
      </c>
      <c r="U45" s="222">
        <v>1.01</v>
      </c>
      <c r="V45" s="199">
        <v>46</v>
      </c>
      <c r="W45" s="199">
        <v>135</v>
      </c>
      <c r="X45" s="199">
        <v>67</v>
      </c>
      <c r="Y45" s="199">
        <v>68</v>
      </c>
      <c r="Z45" s="311">
        <v>45.5</v>
      </c>
      <c r="AA45" s="319">
        <v>133.69999999999999</v>
      </c>
      <c r="AC45" s="26" t="s">
        <v>64</v>
      </c>
      <c r="AD45" s="603">
        <v>1603</v>
      </c>
      <c r="AE45" s="603">
        <v>161</v>
      </c>
      <c r="AF45" s="603">
        <v>600</v>
      </c>
      <c r="AG45" s="604">
        <v>826</v>
      </c>
      <c r="AH45" s="3"/>
      <c r="AI45" s="362" t="s">
        <v>628</v>
      </c>
      <c r="AJ45" s="363"/>
    </row>
    <row r="46" spans="1:36" ht="14.45" customHeight="1" x14ac:dyDescent="0.15">
      <c r="A46" s="3"/>
      <c r="B46" s="26" t="s">
        <v>62</v>
      </c>
      <c r="C46" s="222">
        <v>0.11</v>
      </c>
      <c r="D46" s="199">
        <v>209</v>
      </c>
      <c r="E46" s="199">
        <v>576</v>
      </c>
      <c r="F46" s="199">
        <v>284</v>
      </c>
      <c r="G46" s="199">
        <v>292</v>
      </c>
      <c r="H46" s="311">
        <v>1900</v>
      </c>
      <c r="I46" s="319">
        <v>5236.3999999999996</v>
      </c>
      <c r="K46" s="58"/>
      <c r="L46" s="27"/>
      <c r="M46" s="27"/>
      <c r="N46" s="27"/>
      <c r="O46" s="27"/>
      <c r="P46" s="27"/>
      <c r="Q46" s="27"/>
      <c r="R46" s="223"/>
      <c r="S46" s="3"/>
      <c r="T46" s="26" t="s">
        <v>108</v>
      </c>
      <c r="U46" s="222">
        <v>1.9</v>
      </c>
      <c r="V46" s="199">
        <v>105</v>
      </c>
      <c r="W46" s="199">
        <v>334</v>
      </c>
      <c r="X46" s="199">
        <v>169</v>
      </c>
      <c r="Y46" s="199">
        <v>165</v>
      </c>
      <c r="Z46" s="311">
        <v>55.3</v>
      </c>
      <c r="AA46" s="319">
        <v>175.8</v>
      </c>
      <c r="AC46" s="26" t="s">
        <v>342</v>
      </c>
      <c r="AD46" s="603">
        <v>2224</v>
      </c>
      <c r="AE46" s="603">
        <v>409</v>
      </c>
      <c r="AF46" s="603">
        <v>681</v>
      </c>
      <c r="AG46" s="604">
        <v>1129</v>
      </c>
      <c r="AH46" s="352"/>
      <c r="AI46" s="362" t="s">
        <v>629</v>
      </c>
      <c r="AJ46" s="360"/>
    </row>
    <row r="47" spans="1:36" ht="14.45" customHeight="1" x14ac:dyDescent="0.15">
      <c r="A47" s="3"/>
      <c r="B47" s="26" t="s">
        <v>66</v>
      </c>
      <c r="C47" s="222">
        <v>0.08</v>
      </c>
      <c r="D47" s="199">
        <v>133</v>
      </c>
      <c r="E47" s="199">
        <v>374</v>
      </c>
      <c r="F47" s="199">
        <v>184</v>
      </c>
      <c r="G47" s="199">
        <v>190</v>
      </c>
      <c r="H47" s="311">
        <v>1662.5</v>
      </c>
      <c r="I47" s="319">
        <v>4675</v>
      </c>
      <c r="K47" s="58"/>
      <c r="L47" s="27"/>
      <c r="M47" s="27"/>
      <c r="N47" s="27"/>
      <c r="O47" s="27"/>
      <c r="P47" s="27"/>
      <c r="Q47" s="27"/>
      <c r="R47" s="223"/>
      <c r="S47" s="3"/>
      <c r="T47" s="26" t="s">
        <v>111</v>
      </c>
      <c r="U47" s="222">
        <v>1.92</v>
      </c>
      <c r="V47" s="199">
        <v>140</v>
      </c>
      <c r="W47" s="199">
        <v>419</v>
      </c>
      <c r="X47" s="199">
        <v>206</v>
      </c>
      <c r="Y47" s="199">
        <v>213</v>
      </c>
      <c r="Z47" s="311">
        <v>72.900000000000006</v>
      </c>
      <c r="AA47" s="319">
        <v>218.2</v>
      </c>
      <c r="AC47" s="26" t="s">
        <v>249</v>
      </c>
      <c r="AD47" s="603">
        <v>1701</v>
      </c>
      <c r="AE47" s="603">
        <v>156</v>
      </c>
      <c r="AF47" s="603">
        <v>670</v>
      </c>
      <c r="AG47" s="604">
        <v>870</v>
      </c>
      <c r="AH47" s="3"/>
      <c r="AI47" s="362" t="s">
        <v>630</v>
      </c>
      <c r="AJ47" s="360"/>
    </row>
    <row r="48" spans="1:36" ht="14.45" customHeight="1" x14ac:dyDescent="0.15">
      <c r="B48" s="58"/>
      <c r="C48" s="27"/>
      <c r="D48" s="27"/>
      <c r="E48" s="27"/>
      <c r="F48" s="27"/>
      <c r="G48" s="27"/>
      <c r="H48" s="27"/>
      <c r="I48" s="223"/>
      <c r="K48" s="58"/>
      <c r="L48" s="27"/>
      <c r="M48" s="27"/>
      <c r="N48" s="27"/>
      <c r="O48" s="27"/>
      <c r="P48" s="27"/>
      <c r="Q48" s="27"/>
      <c r="R48" s="223"/>
      <c r="S48" s="3"/>
      <c r="T48" s="26" t="s">
        <v>115</v>
      </c>
      <c r="U48" s="222">
        <v>4.3600000000000003</v>
      </c>
      <c r="V48" s="199">
        <v>148</v>
      </c>
      <c r="W48" s="199">
        <v>494</v>
      </c>
      <c r="X48" s="199">
        <v>246</v>
      </c>
      <c r="Y48" s="199">
        <v>248</v>
      </c>
      <c r="Z48" s="311">
        <v>33.9</v>
      </c>
      <c r="AA48" s="319">
        <v>113.3</v>
      </c>
      <c r="AC48" s="26" t="s">
        <v>295</v>
      </c>
      <c r="AD48" s="603">
        <v>783</v>
      </c>
      <c r="AE48" s="603">
        <v>148</v>
      </c>
      <c r="AF48" s="603">
        <v>282</v>
      </c>
      <c r="AG48" s="604">
        <v>350</v>
      </c>
      <c r="AH48" s="3"/>
      <c r="AI48" s="362" t="s">
        <v>631</v>
      </c>
      <c r="AJ48" s="360"/>
    </row>
    <row r="49" spans="1:36" ht="14.45" customHeight="1" x14ac:dyDescent="0.15">
      <c r="B49" s="58"/>
      <c r="C49" s="27"/>
      <c r="D49" s="27"/>
      <c r="E49" s="27"/>
      <c r="F49" s="27"/>
      <c r="G49" s="27"/>
      <c r="H49" s="27"/>
      <c r="I49" s="223"/>
      <c r="J49" s="3"/>
      <c r="K49" s="58"/>
      <c r="L49" s="27"/>
      <c r="M49" s="27"/>
      <c r="N49" s="27"/>
      <c r="O49" s="27"/>
      <c r="P49" s="27"/>
      <c r="Q49" s="27"/>
      <c r="R49" s="223"/>
      <c r="S49" s="3"/>
      <c r="T49" s="26" t="s">
        <v>119</v>
      </c>
      <c r="U49" s="222">
        <v>2.61</v>
      </c>
      <c r="V49" s="199">
        <v>248</v>
      </c>
      <c r="W49" s="199">
        <v>758</v>
      </c>
      <c r="X49" s="199">
        <v>394</v>
      </c>
      <c r="Y49" s="199">
        <v>364</v>
      </c>
      <c r="Z49" s="311">
        <v>95</v>
      </c>
      <c r="AA49" s="319">
        <v>290.39999999999998</v>
      </c>
      <c r="AC49" s="26" t="s">
        <v>296</v>
      </c>
      <c r="AD49" s="603">
        <v>598</v>
      </c>
      <c r="AE49" s="603">
        <v>88</v>
      </c>
      <c r="AF49" s="603">
        <v>221</v>
      </c>
      <c r="AG49" s="604">
        <v>285</v>
      </c>
      <c r="AH49" s="3"/>
      <c r="AI49" s="362" t="s">
        <v>634</v>
      </c>
      <c r="AJ49" s="360"/>
    </row>
    <row r="50" spans="1:36" ht="14.45" customHeight="1" x14ac:dyDescent="0.15">
      <c r="A50" s="28"/>
      <c r="B50" s="60"/>
      <c r="C50" s="59"/>
      <c r="D50" s="59"/>
      <c r="E50" s="59"/>
      <c r="F50" s="59"/>
      <c r="G50" s="59"/>
      <c r="H50" s="59"/>
      <c r="I50" s="224"/>
      <c r="J50" s="28"/>
      <c r="K50" s="60"/>
      <c r="L50" s="59"/>
      <c r="M50" s="59"/>
      <c r="N50" s="59"/>
      <c r="O50" s="59"/>
      <c r="P50" s="59"/>
      <c r="Q50" s="59"/>
      <c r="R50" s="224"/>
      <c r="S50" s="28"/>
      <c r="T50" s="29" t="s">
        <v>123</v>
      </c>
      <c r="U50" s="225">
        <v>1</v>
      </c>
      <c r="V50" s="308">
        <v>53</v>
      </c>
      <c r="W50" s="308">
        <v>170</v>
      </c>
      <c r="X50" s="308">
        <v>92</v>
      </c>
      <c r="Y50" s="308">
        <v>78</v>
      </c>
      <c r="Z50" s="321">
        <v>53</v>
      </c>
      <c r="AA50" s="322">
        <v>170</v>
      </c>
      <c r="AC50" s="596" t="s">
        <v>343</v>
      </c>
      <c r="AD50" s="605">
        <v>1477</v>
      </c>
      <c r="AE50" s="606">
        <v>146</v>
      </c>
      <c r="AF50" s="605">
        <v>590</v>
      </c>
      <c r="AG50" s="607">
        <v>701</v>
      </c>
      <c r="AH50" s="3"/>
      <c r="AI50" s="362" t="s">
        <v>632</v>
      </c>
      <c r="AJ50" s="360"/>
    </row>
    <row r="51" spans="1:36" ht="15.75" customHeight="1" x14ac:dyDescent="0.15">
      <c r="A51" s="345" t="s">
        <v>589</v>
      </c>
      <c r="S51" s="345" t="s">
        <v>589</v>
      </c>
      <c r="AC51" s="440" t="s">
        <v>675</v>
      </c>
      <c r="AD51" s="86"/>
      <c r="AE51" s="352"/>
      <c r="AF51" s="86"/>
      <c r="AG51" s="86"/>
    </row>
    <row r="52" spans="1:36" ht="14.25" customHeight="1" x14ac:dyDescent="0.15">
      <c r="A52" s="1" t="s">
        <v>608</v>
      </c>
      <c r="O52" s="72"/>
      <c r="S52" s="1" t="s">
        <v>608</v>
      </c>
      <c r="AB52" s="86"/>
      <c r="AC52" s="226" t="s">
        <v>685</v>
      </c>
    </row>
    <row r="53" spans="1:36" x14ac:dyDescent="0.15">
      <c r="AB53" s="12"/>
    </row>
  </sheetData>
  <mergeCells count="46">
    <mergeCell ref="A1:I1"/>
    <mergeCell ref="J1:R1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AI3:AI4"/>
    <mergeCell ref="AJ3:AJ4"/>
    <mergeCell ref="S3:T4"/>
    <mergeCell ref="U3:U4"/>
    <mergeCell ref="V3:V4"/>
    <mergeCell ref="W3:Y3"/>
    <mergeCell ref="Z3:Z4"/>
    <mergeCell ref="AA3:AA4"/>
    <mergeCell ref="AF3:AH3"/>
    <mergeCell ref="R3:R4"/>
    <mergeCell ref="AB14:AC14"/>
    <mergeCell ref="AB3:AC4"/>
    <mergeCell ref="AD3:AD4"/>
    <mergeCell ref="AE3:AE4"/>
    <mergeCell ref="A5:B5"/>
    <mergeCell ref="J5:K5"/>
    <mergeCell ref="S5:T5"/>
    <mergeCell ref="AB5:AC5"/>
    <mergeCell ref="AB10:AC10"/>
    <mergeCell ref="AJ32:AJ33"/>
    <mergeCell ref="J37:K37"/>
    <mergeCell ref="J41:K41"/>
    <mergeCell ref="S42:T42"/>
    <mergeCell ref="J17:K17"/>
    <mergeCell ref="AB17:AC17"/>
    <mergeCell ref="S18:T18"/>
    <mergeCell ref="AB21:AC21"/>
    <mergeCell ref="J25:K25"/>
    <mergeCell ref="J35:K35"/>
    <mergeCell ref="S35:T35"/>
    <mergeCell ref="AC27:AJ28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2" manualBreakCount="2">
    <brk id="9" max="1048575" man="1"/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6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8" width="9.625" style="15" customWidth="1"/>
    <col min="19" max="19" width="9.5" style="15" bestFit="1" customWidth="1"/>
    <col min="20" max="16384" width="9" style="15"/>
  </cols>
  <sheetData>
    <row r="1" spans="1:18" s="10" customFormat="1" ht="24" customHeight="1" x14ac:dyDescent="0.15">
      <c r="A1" s="984" t="s">
        <v>697</v>
      </c>
      <c r="B1" s="984"/>
      <c r="C1" s="984"/>
      <c r="D1" s="984"/>
      <c r="E1" s="984"/>
      <c r="F1" s="984"/>
      <c r="G1" s="984"/>
      <c r="H1" s="984"/>
      <c r="I1" s="984"/>
    </row>
    <row r="2" spans="1:18" s="871" customFormat="1" ht="24" customHeight="1" x14ac:dyDescent="0.15">
      <c r="G2" s="872"/>
      <c r="H2" s="872"/>
      <c r="I2" s="873"/>
      <c r="M2" s="874"/>
      <c r="N2" s="993" t="s">
        <v>161</v>
      </c>
      <c r="O2" s="993"/>
      <c r="Q2" s="875"/>
      <c r="R2" s="875"/>
    </row>
    <row r="3" spans="1:18" ht="15.75" customHeight="1" x14ac:dyDescent="0.15">
      <c r="A3" s="994" t="s">
        <v>383</v>
      </c>
      <c r="B3" s="994"/>
      <c r="C3" s="994"/>
      <c r="D3" s="925" t="s">
        <v>384</v>
      </c>
      <c r="E3" s="996"/>
      <c r="F3" s="996"/>
      <c r="G3" s="925" t="s">
        <v>250</v>
      </c>
      <c r="H3" s="996"/>
      <c r="I3" s="996"/>
      <c r="J3" s="997" t="s">
        <v>489</v>
      </c>
      <c r="K3" s="997"/>
      <c r="L3" s="998"/>
      <c r="M3" s="999" t="s">
        <v>664</v>
      </c>
      <c r="N3" s="1000"/>
      <c r="O3" s="1000"/>
    </row>
    <row r="4" spans="1:18" ht="15.75" customHeight="1" x14ac:dyDescent="0.15">
      <c r="A4" s="995"/>
      <c r="B4" s="995"/>
      <c r="C4" s="995"/>
      <c r="D4" s="482" t="s">
        <v>385</v>
      </c>
      <c r="E4" s="11" t="s">
        <v>386</v>
      </c>
      <c r="F4" s="483" t="s">
        <v>387</v>
      </c>
      <c r="G4" s="11" t="s">
        <v>385</v>
      </c>
      <c r="H4" s="11" t="s">
        <v>386</v>
      </c>
      <c r="I4" s="31" t="s">
        <v>387</v>
      </c>
      <c r="J4" s="403" t="s">
        <v>490</v>
      </c>
      <c r="K4" s="402" t="s">
        <v>491</v>
      </c>
      <c r="L4" s="404" t="s">
        <v>492</v>
      </c>
      <c r="M4" s="257" t="s">
        <v>490</v>
      </c>
      <c r="N4" s="258" t="s">
        <v>491</v>
      </c>
      <c r="O4" s="259" t="s">
        <v>492</v>
      </c>
    </row>
    <row r="5" spans="1:18" ht="16.5" customHeight="1" x14ac:dyDescent="0.15">
      <c r="A5" s="985" t="s">
        <v>513</v>
      </c>
      <c r="B5" s="985"/>
      <c r="C5" s="986"/>
      <c r="D5" s="34">
        <v>213.5</v>
      </c>
      <c r="E5" s="32">
        <v>312.8</v>
      </c>
      <c r="F5" s="33">
        <v>340.4</v>
      </c>
      <c r="G5" s="32">
        <v>212.3</v>
      </c>
      <c r="H5" s="32">
        <v>314.7</v>
      </c>
      <c r="I5" s="235">
        <v>342.7</v>
      </c>
      <c r="J5" s="405">
        <v>208.6</v>
      </c>
      <c r="K5" s="406">
        <v>313.3</v>
      </c>
      <c r="L5" s="405">
        <v>343.4</v>
      </c>
      <c r="M5" s="415">
        <v>200.5</v>
      </c>
      <c r="N5" s="416">
        <v>308.10000000000002</v>
      </c>
      <c r="O5" s="417">
        <v>340.8</v>
      </c>
    </row>
    <row r="6" spans="1:18" ht="16.5" customHeight="1" x14ac:dyDescent="0.15">
      <c r="A6" s="982" t="s">
        <v>388</v>
      </c>
      <c r="B6" s="982"/>
      <c r="C6" s="983"/>
      <c r="D6" s="34">
        <v>0.7</v>
      </c>
      <c r="E6" s="32">
        <v>1</v>
      </c>
      <c r="F6" s="33">
        <v>1.1000000000000001</v>
      </c>
      <c r="G6" s="234" t="s">
        <v>488</v>
      </c>
      <c r="H6" s="32">
        <v>0.6</v>
      </c>
      <c r="I6" s="33">
        <v>0.7</v>
      </c>
      <c r="J6" s="17" t="s">
        <v>493</v>
      </c>
      <c r="K6" s="407" t="s">
        <v>494</v>
      </c>
      <c r="L6" s="405">
        <v>0.2</v>
      </c>
      <c r="M6" s="415">
        <v>-3.9</v>
      </c>
      <c r="N6" s="416">
        <v>-1.7</v>
      </c>
      <c r="O6" s="417">
        <v>-0.8</v>
      </c>
    </row>
    <row r="7" spans="1:18" ht="16.5" customHeight="1" x14ac:dyDescent="0.15">
      <c r="A7" s="982" t="s">
        <v>696</v>
      </c>
      <c r="B7" s="982"/>
      <c r="C7" s="983"/>
      <c r="D7" s="34">
        <v>97.8</v>
      </c>
      <c r="E7" s="32">
        <v>98.7</v>
      </c>
      <c r="F7" s="33">
        <v>95.8</v>
      </c>
      <c r="G7" s="32">
        <v>96.9</v>
      </c>
      <c r="H7" s="32">
        <v>98.8</v>
      </c>
      <c r="I7" s="33">
        <v>95.3</v>
      </c>
      <c r="J7" s="405">
        <v>97.2</v>
      </c>
      <c r="K7" s="400">
        <v>98.6</v>
      </c>
      <c r="L7" s="405">
        <v>94.8</v>
      </c>
      <c r="M7" s="415">
        <v>97.2</v>
      </c>
      <c r="N7" s="416">
        <v>98.9</v>
      </c>
      <c r="O7" s="417">
        <v>94.8</v>
      </c>
    </row>
    <row r="8" spans="1:18" ht="16.5" customHeight="1" x14ac:dyDescent="0.15">
      <c r="A8" s="982" t="s">
        <v>389</v>
      </c>
      <c r="B8" s="982"/>
      <c r="C8" s="983"/>
      <c r="D8" s="34"/>
      <c r="E8" s="32"/>
      <c r="F8" s="33"/>
      <c r="G8" s="32"/>
      <c r="H8" s="32"/>
      <c r="I8" s="33"/>
      <c r="J8" s="405"/>
      <c r="K8" s="400"/>
      <c r="L8" s="405"/>
      <c r="M8" s="418"/>
      <c r="N8" s="416"/>
    </row>
    <row r="9" spans="1:18" ht="16.5" customHeight="1" x14ac:dyDescent="0.15">
      <c r="A9" s="485"/>
      <c r="B9" s="982" t="s">
        <v>390</v>
      </c>
      <c r="C9" s="983"/>
      <c r="D9" s="34">
        <v>24.3</v>
      </c>
      <c r="E9" s="32">
        <v>22.7</v>
      </c>
      <c r="F9" s="33">
        <v>21.4</v>
      </c>
      <c r="G9" s="32">
        <v>22.4</v>
      </c>
      <c r="H9" s="32">
        <v>21.3</v>
      </c>
      <c r="I9" s="33">
        <v>20.8</v>
      </c>
      <c r="J9" s="405">
        <v>21.5</v>
      </c>
      <c r="K9" s="400">
        <v>21.1</v>
      </c>
      <c r="L9" s="405">
        <v>20.7</v>
      </c>
      <c r="M9" s="415">
        <v>21.4</v>
      </c>
      <c r="N9" s="416">
        <v>21</v>
      </c>
      <c r="O9" s="417">
        <v>20.8</v>
      </c>
    </row>
    <row r="10" spans="1:18" ht="16.5" customHeight="1" x14ac:dyDescent="0.15">
      <c r="A10" s="485"/>
      <c r="B10" s="982" t="s">
        <v>391</v>
      </c>
      <c r="C10" s="983"/>
      <c r="D10" s="34">
        <v>28.9</v>
      </c>
      <c r="E10" s="32">
        <v>25.5</v>
      </c>
      <c r="F10" s="33">
        <v>25.5</v>
      </c>
      <c r="G10" s="32">
        <v>32.6</v>
      </c>
      <c r="H10" s="32">
        <v>29.2</v>
      </c>
      <c r="I10" s="33">
        <v>30.5</v>
      </c>
      <c r="J10" s="405">
        <v>36.9</v>
      </c>
      <c r="K10" s="400">
        <v>34.200000000000003</v>
      </c>
      <c r="L10" s="405">
        <v>36.1</v>
      </c>
      <c r="M10" s="646">
        <v>44.9</v>
      </c>
      <c r="N10" s="416">
        <v>42.2</v>
      </c>
      <c r="O10" s="417">
        <v>43.9</v>
      </c>
    </row>
    <row r="11" spans="1:18" ht="16.5" customHeight="1" x14ac:dyDescent="0.15">
      <c r="A11" s="485"/>
      <c r="B11" s="982" t="s">
        <v>392</v>
      </c>
      <c r="C11" s="983"/>
      <c r="D11" s="34">
        <v>53.2</v>
      </c>
      <c r="E11" s="32">
        <v>48.2</v>
      </c>
      <c r="F11" s="33">
        <v>46.9</v>
      </c>
      <c r="G11" s="32">
        <v>54.9</v>
      </c>
      <c r="H11" s="32">
        <v>50.6</v>
      </c>
      <c r="I11" s="33">
        <v>51.4</v>
      </c>
      <c r="J11" s="405">
        <v>58.4</v>
      </c>
      <c r="K11" s="400">
        <v>55.3</v>
      </c>
      <c r="L11" s="405">
        <v>56.8</v>
      </c>
      <c r="M11" s="415">
        <v>66.3</v>
      </c>
      <c r="N11" s="416">
        <v>93.4</v>
      </c>
      <c r="O11" s="417">
        <v>64.7</v>
      </c>
    </row>
    <row r="12" spans="1:18" ht="16.5" customHeight="1" x14ac:dyDescent="0.15">
      <c r="A12" s="485"/>
      <c r="B12" s="982" t="s">
        <v>393</v>
      </c>
      <c r="C12" s="983"/>
      <c r="D12" s="34">
        <v>118.9</v>
      </c>
      <c r="E12" s="32">
        <v>112.3</v>
      </c>
      <c r="F12" s="33">
        <v>119.1</v>
      </c>
      <c r="G12" s="32">
        <v>145.69999999999999</v>
      </c>
      <c r="H12" s="32">
        <v>137</v>
      </c>
      <c r="I12" s="33">
        <v>146.5</v>
      </c>
      <c r="J12" s="405">
        <v>171.3</v>
      </c>
      <c r="K12" s="400">
        <v>162.4</v>
      </c>
      <c r="L12" s="408">
        <v>174</v>
      </c>
      <c r="M12" s="646">
        <v>210</v>
      </c>
      <c r="N12" s="416">
        <v>201.1</v>
      </c>
      <c r="O12" s="417">
        <v>210.6</v>
      </c>
    </row>
    <row r="13" spans="1:18" ht="16.5" customHeight="1" x14ac:dyDescent="0.15">
      <c r="A13" s="982" t="s">
        <v>708</v>
      </c>
      <c r="B13" s="982"/>
      <c r="C13" s="983"/>
      <c r="D13" s="34"/>
      <c r="E13" s="32"/>
      <c r="F13" s="33"/>
      <c r="G13" s="32"/>
      <c r="H13" s="32"/>
      <c r="I13" s="33"/>
      <c r="J13" s="405"/>
      <c r="K13" s="400"/>
      <c r="L13" s="408"/>
      <c r="M13" s="418"/>
      <c r="N13" s="416"/>
      <c r="O13" s="472"/>
    </row>
    <row r="14" spans="1:18" ht="16.5" customHeight="1" x14ac:dyDescent="0.15">
      <c r="B14" s="987"/>
      <c r="C14" s="988"/>
      <c r="D14" s="34">
        <v>65.099999999999994</v>
      </c>
      <c r="E14" s="32">
        <v>63.8</v>
      </c>
      <c r="F14" s="33">
        <v>61.1</v>
      </c>
      <c r="G14" s="32">
        <v>63.8</v>
      </c>
      <c r="H14" s="32">
        <v>63.4</v>
      </c>
      <c r="I14" s="33">
        <v>61.5</v>
      </c>
      <c r="J14" s="405">
        <v>62.2</v>
      </c>
      <c r="K14" s="400">
        <v>63.2</v>
      </c>
      <c r="L14" s="405">
        <v>57.8</v>
      </c>
      <c r="M14" s="415">
        <v>62.284672750200002</v>
      </c>
      <c r="N14" s="416">
        <v>61.4</v>
      </c>
      <c r="O14" s="493">
        <v>60</v>
      </c>
    </row>
    <row r="15" spans="1:18" ht="16.5" customHeight="1" x14ac:dyDescent="0.15">
      <c r="A15" s="485"/>
      <c r="B15" s="982" t="s">
        <v>183</v>
      </c>
      <c r="C15" s="983"/>
      <c r="D15" s="34">
        <v>78.2</v>
      </c>
      <c r="E15" s="32">
        <v>77.099999999999994</v>
      </c>
      <c r="F15" s="33">
        <v>74.8</v>
      </c>
      <c r="G15" s="32">
        <v>77.099999999999994</v>
      </c>
      <c r="H15" s="32">
        <v>76.8</v>
      </c>
      <c r="I15" s="33">
        <v>75.3</v>
      </c>
      <c r="J15" s="405">
        <v>74.2</v>
      </c>
      <c r="K15" s="400">
        <v>75.599999999999994</v>
      </c>
      <c r="L15" s="405">
        <v>69.3</v>
      </c>
      <c r="M15" s="415">
        <v>73.243731095699999</v>
      </c>
      <c r="N15" s="416">
        <v>72.3</v>
      </c>
      <c r="O15" s="494">
        <v>70.900000000000006</v>
      </c>
    </row>
    <row r="16" spans="1:18" ht="16.5" customHeight="1" x14ac:dyDescent="0.15">
      <c r="A16" s="485"/>
      <c r="B16" s="982" t="s">
        <v>184</v>
      </c>
      <c r="C16" s="983"/>
      <c r="D16" s="34">
        <v>52.5</v>
      </c>
      <c r="E16" s="32">
        <v>50.9</v>
      </c>
      <c r="F16" s="33">
        <v>48.2</v>
      </c>
      <c r="G16" s="32">
        <v>51.3</v>
      </c>
      <c r="H16" s="32">
        <v>50.6</v>
      </c>
      <c r="I16" s="33">
        <v>48.8</v>
      </c>
      <c r="J16" s="405">
        <v>50.8</v>
      </c>
      <c r="K16" s="400">
        <v>51.2</v>
      </c>
      <c r="L16" s="408">
        <v>47</v>
      </c>
      <c r="M16" s="415">
        <v>51.8232198575</v>
      </c>
      <c r="N16" s="416">
        <v>50.9</v>
      </c>
      <c r="O16" s="494">
        <v>50</v>
      </c>
    </row>
    <row r="17" spans="1:15" ht="16.5" customHeight="1" x14ac:dyDescent="0.15">
      <c r="A17" s="982" t="s">
        <v>394</v>
      </c>
      <c r="B17" s="982"/>
      <c r="C17" s="983"/>
      <c r="D17" s="34"/>
      <c r="E17" s="32"/>
      <c r="F17" s="33"/>
      <c r="G17" s="32"/>
      <c r="H17" s="32"/>
      <c r="I17" s="33"/>
      <c r="J17" s="405"/>
      <c r="K17" s="400"/>
      <c r="L17" s="405"/>
      <c r="M17" s="415"/>
      <c r="N17" s="416"/>
      <c r="O17" s="494"/>
    </row>
    <row r="18" spans="1:15" ht="16.5" customHeight="1" x14ac:dyDescent="0.15">
      <c r="A18" s="485"/>
      <c r="B18" s="982" t="s">
        <v>395</v>
      </c>
      <c r="C18" s="983"/>
      <c r="D18" s="34">
        <v>9</v>
      </c>
      <c r="E18" s="32">
        <v>7.3</v>
      </c>
      <c r="F18" s="33">
        <v>5.0999999999999996</v>
      </c>
      <c r="G18" s="32">
        <v>8.1999999999999993</v>
      </c>
      <c r="H18" s="32">
        <v>6.9</v>
      </c>
      <c r="I18" s="33">
        <v>4.9000000000000004</v>
      </c>
      <c r="J18" s="405">
        <v>7.1</v>
      </c>
      <c r="K18" s="400">
        <v>5.8</v>
      </c>
      <c r="L18" s="408">
        <v>4.2</v>
      </c>
      <c r="M18" s="415">
        <v>6.7</v>
      </c>
      <c r="N18" s="416">
        <v>5.7</v>
      </c>
      <c r="O18" s="494">
        <v>4</v>
      </c>
    </row>
    <row r="19" spans="1:15" ht="16.5" customHeight="1" x14ac:dyDescent="0.15">
      <c r="A19" s="485"/>
      <c r="B19" s="982" t="s">
        <v>163</v>
      </c>
      <c r="C19" s="983"/>
      <c r="D19" s="34">
        <v>39.9</v>
      </c>
      <c r="E19" s="32">
        <v>36.200000000000003</v>
      </c>
      <c r="F19" s="33">
        <v>29.8</v>
      </c>
      <c r="G19" s="32">
        <v>37.299999999999997</v>
      </c>
      <c r="H19" s="32">
        <v>33</v>
      </c>
      <c r="I19" s="33">
        <v>26.6</v>
      </c>
      <c r="J19" s="409">
        <v>35.6</v>
      </c>
      <c r="K19" s="400">
        <v>32</v>
      </c>
      <c r="L19" s="408">
        <v>25.2</v>
      </c>
      <c r="M19" s="415">
        <v>35.700000000000003</v>
      </c>
      <c r="N19" s="416">
        <v>31.9</v>
      </c>
      <c r="O19" s="494">
        <v>25</v>
      </c>
    </row>
    <row r="20" spans="1:15" ht="16.5" customHeight="1" x14ac:dyDescent="0.15">
      <c r="A20" s="485"/>
      <c r="B20" s="982" t="s">
        <v>164</v>
      </c>
      <c r="C20" s="983"/>
      <c r="D20" s="34">
        <v>51.3</v>
      </c>
      <c r="E20" s="32">
        <v>56.5</v>
      </c>
      <c r="F20" s="33">
        <v>65.099999999999994</v>
      </c>
      <c r="G20" s="32">
        <v>54.6</v>
      </c>
      <c r="H20" s="32">
        <v>60.1</v>
      </c>
      <c r="I20" s="33">
        <v>68.5</v>
      </c>
      <c r="J20" s="405">
        <v>57.3</v>
      </c>
      <c r="K20" s="400">
        <v>62.1</v>
      </c>
      <c r="L20" s="408">
        <v>70.599999999999994</v>
      </c>
      <c r="M20" s="415">
        <v>57.6</v>
      </c>
      <c r="N20" s="416">
        <v>62.4</v>
      </c>
      <c r="O20" s="494">
        <v>71</v>
      </c>
    </row>
    <row r="21" spans="1:15" ht="16.5" customHeight="1" x14ac:dyDescent="0.15">
      <c r="A21" s="982" t="s">
        <v>396</v>
      </c>
      <c r="B21" s="982"/>
      <c r="C21" s="983"/>
      <c r="D21" s="34"/>
      <c r="E21" s="32"/>
      <c r="F21" s="33"/>
      <c r="G21" s="32"/>
      <c r="H21" s="33"/>
      <c r="I21" s="33"/>
      <c r="J21" s="405"/>
      <c r="K21" s="400"/>
      <c r="L21" s="405"/>
      <c r="M21" s="415"/>
      <c r="N21" s="416"/>
      <c r="O21" s="494"/>
    </row>
    <row r="22" spans="1:15" ht="16.5" customHeight="1" x14ac:dyDescent="0.15">
      <c r="A22" s="485"/>
      <c r="B22" s="982" t="s">
        <v>397</v>
      </c>
      <c r="C22" s="983"/>
      <c r="D22" s="34">
        <v>76.900000000000006</v>
      </c>
      <c r="E22" s="32">
        <v>81.099999999999994</v>
      </c>
      <c r="F22" s="33">
        <v>83</v>
      </c>
      <c r="G22" s="32">
        <v>80.5</v>
      </c>
      <c r="H22" s="32">
        <v>82.4</v>
      </c>
      <c r="I22" s="33">
        <v>84</v>
      </c>
      <c r="J22" s="405">
        <v>82.8</v>
      </c>
      <c r="K22" s="400">
        <v>85.1</v>
      </c>
      <c r="L22" s="405">
        <v>86.2</v>
      </c>
      <c r="M22" s="415">
        <v>84.5</v>
      </c>
      <c r="N22" s="416">
        <v>86.1</v>
      </c>
      <c r="O22" s="493">
        <v>87.4</v>
      </c>
    </row>
    <row r="23" spans="1:15" ht="16.5" customHeight="1" x14ac:dyDescent="0.15">
      <c r="A23" s="485"/>
      <c r="B23" s="982" t="s">
        <v>398</v>
      </c>
      <c r="C23" s="983"/>
      <c r="D23" s="34">
        <v>13.4</v>
      </c>
      <c r="E23" s="32">
        <v>11.8</v>
      </c>
      <c r="F23" s="33">
        <v>11.4</v>
      </c>
      <c r="G23" s="32">
        <v>11.9</v>
      </c>
      <c r="H23" s="32">
        <v>11.2</v>
      </c>
      <c r="I23" s="33">
        <v>11</v>
      </c>
      <c r="J23" s="405">
        <v>11.1</v>
      </c>
      <c r="K23" s="400">
        <v>9.9</v>
      </c>
      <c r="L23" s="405">
        <v>9.6999999999999993</v>
      </c>
      <c r="M23" s="415">
        <v>10.5</v>
      </c>
      <c r="N23" s="416">
        <v>9.4</v>
      </c>
      <c r="O23" s="494">
        <v>9.1999999999999993</v>
      </c>
    </row>
    <row r="24" spans="1:15" ht="16.5" customHeight="1" x14ac:dyDescent="0.15">
      <c r="A24" s="484"/>
      <c r="B24" s="1001" t="s">
        <v>399</v>
      </c>
      <c r="C24" s="1002"/>
      <c r="D24" s="37">
        <v>9.6999999999999993</v>
      </c>
      <c r="E24" s="35">
        <v>7.1</v>
      </c>
      <c r="F24" s="36">
        <v>5.6</v>
      </c>
      <c r="G24" s="35">
        <v>7.6</v>
      </c>
      <c r="H24" s="35">
        <v>6.3</v>
      </c>
      <c r="I24" s="36">
        <v>5</v>
      </c>
      <c r="J24" s="37">
        <v>6</v>
      </c>
      <c r="K24" s="401">
        <v>5.0999999999999996</v>
      </c>
      <c r="L24" s="37">
        <v>4</v>
      </c>
      <c r="M24" s="419">
        <v>5</v>
      </c>
      <c r="N24" s="420">
        <v>4.5</v>
      </c>
      <c r="O24" s="495">
        <v>3.4</v>
      </c>
    </row>
    <row r="25" spans="1:15" ht="13.5" customHeight="1" x14ac:dyDescent="0.15">
      <c r="A25" s="74" t="s">
        <v>497</v>
      </c>
      <c r="I25" s="16"/>
      <c r="N25" s="16"/>
    </row>
    <row r="26" spans="1:15" ht="13.5" customHeight="1" x14ac:dyDescent="0.15">
      <c r="A26" s="75" t="s">
        <v>652</v>
      </c>
      <c r="B26" s="486"/>
      <c r="C26" s="486"/>
    </row>
    <row r="27" spans="1:15" x14ac:dyDescent="0.15">
      <c r="A27" s="75" t="s">
        <v>686</v>
      </c>
      <c r="B27" s="75"/>
      <c r="C27" s="75"/>
      <c r="O27" s="473"/>
    </row>
    <row r="28" spans="1:15" x14ac:dyDescent="0.15">
      <c r="A28" s="75" t="s">
        <v>661</v>
      </c>
      <c r="B28" s="141"/>
      <c r="C28" s="141"/>
    </row>
    <row r="29" spans="1:15" x14ac:dyDescent="0.15">
      <c r="A29" s="74" t="s">
        <v>662</v>
      </c>
      <c r="B29" s="74"/>
      <c r="C29" s="74"/>
      <c r="D29" s="74"/>
    </row>
    <row r="30" spans="1:15" x14ac:dyDescent="0.15">
      <c r="A30" s="75" t="s">
        <v>666</v>
      </c>
      <c r="B30" s="74"/>
      <c r="C30" s="74"/>
      <c r="D30" s="74"/>
    </row>
    <row r="31" spans="1:15" x14ac:dyDescent="0.15">
      <c r="A31" s="75"/>
      <c r="B31" s="74"/>
      <c r="C31" s="74"/>
      <c r="D31" s="74"/>
    </row>
    <row r="32" spans="1:15" x14ac:dyDescent="0.15">
      <c r="A32" s="75"/>
      <c r="B32" s="74"/>
      <c r="C32" s="74"/>
      <c r="D32" s="74"/>
    </row>
    <row r="34" spans="1:18" ht="34.5" customHeight="1" x14ac:dyDescent="0.15">
      <c r="A34" s="992" t="s">
        <v>599</v>
      </c>
      <c r="B34" s="992"/>
      <c r="C34" s="992"/>
      <c r="D34" s="992"/>
      <c r="E34" s="992"/>
      <c r="F34" s="992"/>
      <c r="G34" s="992"/>
      <c r="H34" s="992"/>
      <c r="K34" s="984" t="s">
        <v>600</v>
      </c>
      <c r="L34" s="984"/>
      <c r="M34" s="984"/>
      <c r="N34" s="984"/>
      <c r="O34" s="984"/>
      <c r="P34" s="984"/>
      <c r="Q34" s="984"/>
      <c r="R34" s="984"/>
    </row>
    <row r="35" spans="1:18" s="871" customFormat="1" ht="15" customHeight="1" x14ac:dyDescent="0.15">
      <c r="A35" s="870" t="s">
        <v>318</v>
      </c>
      <c r="B35" s="862"/>
      <c r="C35" s="862"/>
      <c r="D35" s="862"/>
      <c r="E35" s="862"/>
      <c r="F35" s="862"/>
      <c r="G35" s="862"/>
      <c r="H35" s="876" t="s">
        <v>161</v>
      </c>
      <c r="K35" s="862" t="s">
        <v>417</v>
      </c>
      <c r="L35" s="862"/>
      <c r="M35" s="862"/>
      <c r="N35" s="862"/>
      <c r="O35" s="862"/>
      <c r="P35" s="862"/>
      <c r="Q35" s="862"/>
      <c r="R35" s="876" t="s">
        <v>161</v>
      </c>
    </row>
    <row r="36" spans="1:18" ht="24" customHeight="1" x14ac:dyDescent="0.15">
      <c r="A36" s="13" t="s">
        <v>8</v>
      </c>
      <c r="B36" s="14" t="s">
        <v>9</v>
      </c>
      <c r="C36" s="14" t="s">
        <v>11</v>
      </c>
      <c r="D36" s="14" t="s">
        <v>12</v>
      </c>
      <c r="E36" s="14" t="s">
        <v>10</v>
      </c>
      <c r="F36" s="14" t="s">
        <v>13</v>
      </c>
      <c r="G36" s="14" t="s">
        <v>14</v>
      </c>
      <c r="H36" s="528" t="s">
        <v>355</v>
      </c>
      <c r="K36" s="1003" t="s">
        <v>693</v>
      </c>
      <c r="L36" s="1004"/>
      <c r="M36" s="1007" t="s">
        <v>15</v>
      </c>
      <c r="N36" s="1007" t="s">
        <v>635</v>
      </c>
      <c r="O36" s="1009" t="s">
        <v>16</v>
      </c>
      <c r="P36" s="1010"/>
      <c r="Q36" s="1011"/>
      <c r="R36" s="1012" t="s">
        <v>694</v>
      </c>
    </row>
    <row r="37" spans="1:18" ht="15" customHeight="1" x14ac:dyDescent="0.15">
      <c r="A37" s="597" t="s">
        <v>698</v>
      </c>
      <c r="B37" s="38">
        <v>85159</v>
      </c>
      <c r="C37" s="38">
        <v>29320</v>
      </c>
      <c r="D37" s="32">
        <v>34.429713829424955</v>
      </c>
      <c r="E37" s="253">
        <v>311.74</v>
      </c>
      <c r="F37" s="39">
        <v>5.7</v>
      </c>
      <c r="G37" s="32">
        <v>1.8284467825752229</v>
      </c>
      <c r="H37" s="33">
        <v>5143.8596491228072</v>
      </c>
      <c r="K37" s="1005"/>
      <c r="L37" s="1006"/>
      <c r="M37" s="1008"/>
      <c r="N37" s="1008"/>
      <c r="O37" s="487" t="s">
        <v>225</v>
      </c>
      <c r="P37" s="527" t="s">
        <v>676</v>
      </c>
      <c r="Q37" s="527" t="s">
        <v>677</v>
      </c>
      <c r="R37" s="1013"/>
    </row>
    <row r="38" spans="1:18" ht="15" customHeight="1" x14ac:dyDescent="0.15">
      <c r="A38" s="597" t="s">
        <v>699</v>
      </c>
      <c r="B38" s="38">
        <v>88078</v>
      </c>
      <c r="C38" s="38">
        <v>29151</v>
      </c>
      <c r="D38" s="32">
        <v>33.096800563137222</v>
      </c>
      <c r="E38" s="254">
        <v>311.74</v>
      </c>
      <c r="F38" s="39">
        <v>5.8</v>
      </c>
      <c r="G38" s="32">
        <v>1.8605247963046128</v>
      </c>
      <c r="H38" s="33">
        <v>5026.0344827586196</v>
      </c>
      <c r="K38" s="989" t="s">
        <v>584</v>
      </c>
      <c r="L38" s="488" t="s">
        <v>339</v>
      </c>
      <c r="M38" s="489">
        <v>92741</v>
      </c>
      <c r="N38" s="489">
        <v>94055</v>
      </c>
      <c r="O38" s="489">
        <v>-1314</v>
      </c>
      <c r="P38" s="40">
        <v>13893</v>
      </c>
      <c r="Q38" s="40">
        <v>15207</v>
      </c>
      <c r="R38" s="436">
        <v>98.602945085322418</v>
      </c>
    </row>
    <row r="39" spans="1:18" ht="15" customHeight="1" x14ac:dyDescent="0.15">
      <c r="A39" s="597" t="s">
        <v>700</v>
      </c>
      <c r="B39" s="38">
        <v>90043</v>
      </c>
      <c r="C39" s="38">
        <v>31892</v>
      </c>
      <c r="D39" s="32">
        <v>35.418633319636172</v>
      </c>
      <c r="E39" s="254">
        <v>313.3</v>
      </c>
      <c r="F39" s="39">
        <v>6.7</v>
      </c>
      <c r="G39" s="32">
        <v>2.1385253750398978</v>
      </c>
      <c r="H39" s="33">
        <v>4760</v>
      </c>
      <c r="K39" s="990"/>
      <c r="L39" s="152" t="s">
        <v>248</v>
      </c>
      <c r="M39" s="144">
        <v>9747</v>
      </c>
      <c r="N39" s="144">
        <v>10635</v>
      </c>
      <c r="O39" s="144">
        <v>-888</v>
      </c>
      <c r="P39" s="144">
        <v>1686</v>
      </c>
      <c r="Q39" s="144">
        <v>2574</v>
      </c>
      <c r="R39" s="145">
        <v>91.650211565585337</v>
      </c>
    </row>
    <row r="40" spans="1:18" ht="15" customHeight="1" x14ac:dyDescent="0.15">
      <c r="A40" s="597" t="s">
        <v>701</v>
      </c>
      <c r="B40" s="38">
        <v>93053</v>
      </c>
      <c r="C40" s="38">
        <v>34804</v>
      </c>
      <c r="D40" s="32">
        <v>37.402340601592641</v>
      </c>
      <c r="E40" s="254">
        <v>313.3</v>
      </c>
      <c r="F40" s="39">
        <v>7.11</v>
      </c>
      <c r="G40" s="32">
        <v>2.2661985317586977</v>
      </c>
      <c r="H40" s="33">
        <v>4895.1000000000004</v>
      </c>
      <c r="K40" s="991">
        <v>17</v>
      </c>
      <c r="L40" s="153" t="s">
        <v>339</v>
      </c>
      <c r="M40" s="40">
        <v>92361</v>
      </c>
      <c r="N40" s="40">
        <v>93986</v>
      </c>
      <c r="O40" s="142">
        <v>-1625</v>
      </c>
      <c r="P40" s="40">
        <v>14356</v>
      </c>
      <c r="Q40" s="40">
        <v>15981</v>
      </c>
      <c r="R40" s="143">
        <v>98.27101908794927</v>
      </c>
    </row>
    <row r="41" spans="1:18" ht="15" customHeight="1" x14ac:dyDescent="0.15">
      <c r="A41" s="597" t="s">
        <v>702</v>
      </c>
      <c r="B41" s="38">
        <v>94128</v>
      </c>
      <c r="C41" s="38">
        <v>38531</v>
      </c>
      <c r="D41" s="32">
        <v>40.934249806117137</v>
      </c>
      <c r="E41" s="254">
        <v>313.3</v>
      </c>
      <c r="F41" s="39">
        <v>7.75</v>
      </c>
      <c r="G41" s="32">
        <v>2.4736674114267476</v>
      </c>
      <c r="H41" s="33">
        <v>4971.7419354838712</v>
      </c>
      <c r="K41" s="990"/>
      <c r="L41" s="152" t="s">
        <v>248</v>
      </c>
      <c r="M41" s="144">
        <v>9350</v>
      </c>
      <c r="N41" s="144">
        <v>10134</v>
      </c>
      <c r="O41" s="144">
        <v>-784</v>
      </c>
      <c r="P41" s="144">
        <v>1869</v>
      </c>
      <c r="Q41" s="144">
        <v>2653</v>
      </c>
      <c r="R41" s="145">
        <v>92.263666864022099</v>
      </c>
    </row>
    <row r="42" spans="1:18" ht="15" customHeight="1" x14ac:dyDescent="0.15">
      <c r="A42" s="597" t="s">
        <v>703</v>
      </c>
      <c r="B42" s="38">
        <v>94009</v>
      </c>
      <c r="C42" s="38">
        <v>39451</v>
      </c>
      <c r="D42" s="32">
        <v>41.96513099809593</v>
      </c>
      <c r="E42" s="254">
        <v>313.3</v>
      </c>
      <c r="F42" s="39">
        <v>7.9</v>
      </c>
      <c r="G42" s="32">
        <v>2.5215448451962974</v>
      </c>
      <c r="H42" s="33">
        <v>4993.7974683544298</v>
      </c>
      <c r="K42" s="426">
        <v>22</v>
      </c>
      <c r="L42" s="427" t="s">
        <v>339</v>
      </c>
      <c r="M42" s="428">
        <v>99873</v>
      </c>
      <c r="N42" s="428">
        <v>102348</v>
      </c>
      <c r="O42" s="428">
        <v>-2475</v>
      </c>
      <c r="P42" s="428">
        <v>13789</v>
      </c>
      <c r="Q42" s="428">
        <v>16264</v>
      </c>
      <c r="R42" s="429">
        <v>97.6</v>
      </c>
    </row>
    <row r="43" spans="1:18" ht="15" customHeight="1" x14ac:dyDescent="0.15">
      <c r="A43" s="598" t="s">
        <v>704</v>
      </c>
      <c r="B43" s="38">
        <v>102348</v>
      </c>
      <c r="C43" s="233">
        <v>41377</v>
      </c>
      <c r="D43" s="32">
        <v>40.427756282487195</v>
      </c>
      <c r="E43" s="254">
        <v>490.62</v>
      </c>
      <c r="F43" s="39">
        <v>8.4</v>
      </c>
      <c r="G43" s="231">
        <v>1.7121193591781829</v>
      </c>
      <c r="H43" s="33">
        <v>4925.833333333333</v>
      </c>
      <c r="K43" s="441">
        <v>27</v>
      </c>
      <c r="L43" s="442" t="s">
        <v>339</v>
      </c>
      <c r="M43" s="443">
        <v>96580</v>
      </c>
      <c r="N43" s="443">
        <v>98374</v>
      </c>
      <c r="O43" s="443">
        <v>-1794</v>
      </c>
      <c r="P43" s="443">
        <v>14904</v>
      </c>
      <c r="Q43" s="443">
        <v>16698</v>
      </c>
      <c r="R43" s="444">
        <v>98.176347408868196</v>
      </c>
    </row>
    <row r="44" spans="1:18" ht="15" customHeight="1" x14ac:dyDescent="0.15">
      <c r="A44" s="599" t="s">
        <v>705</v>
      </c>
      <c r="B44" s="247">
        <v>98374</v>
      </c>
      <c r="C44" s="248">
        <v>39220</v>
      </c>
      <c r="D44" s="249">
        <v>39.868257873015231</v>
      </c>
      <c r="E44" s="255">
        <v>490.64</v>
      </c>
      <c r="F44" s="250">
        <v>8.17</v>
      </c>
      <c r="G44" s="251">
        <v>1.6651720202184903</v>
      </c>
      <c r="H44" s="252">
        <v>4800.5</v>
      </c>
      <c r="K44" s="554" t="s">
        <v>203</v>
      </c>
      <c r="L44" s="529"/>
      <c r="M44" s="529"/>
    </row>
    <row r="45" spans="1:18" x14ac:dyDescent="0.15">
      <c r="A45" s="12" t="s">
        <v>203</v>
      </c>
      <c r="B45" s="12"/>
      <c r="C45" s="12"/>
      <c r="D45" s="12"/>
      <c r="E45" s="12"/>
      <c r="F45" s="12"/>
      <c r="G45" s="12"/>
      <c r="H45" s="12"/>
      <c r="K45" s="555" t="s">
        <v>684</v>
      </c>
      <c r="L45" s="530"/>
      <c r="M45" s="530"/>
      <c r="N45" s="530"/>
      <c r="O45" s="530"/>
      <c r="P45" s="530"/>
      <c r="Q45" s="530"/>
    </row>
    <row r="46" spans="1:18" x14ac:dyDescent="0.15">
      <c r="A46" s="12" t="s">
        <v>653</v>
      </c>
    </row>
  </sheetData>
  <mergeCells count="36">
    <mergeCell ref="K34:R34"/>
    <mergeCell ref="K36:L37"/>
    <mergeCell ref="M36:M37"/>
    <mergeCell ref="N36:N37"/>
    <mergeCell ref="O36:Q36"/>
    <mergeCell ref="R36:R37"/>
    <mergeCell ref="K38:K39"/>
    <mergeCell ref="K40:K41"/>
    <mergeCell ref="A34:H34"/>
    <mergeCell ref="N2:O2"/>
    <mergeCell ref="A3:C4"/>
    <mergeCell ref="D3:F3"/>
    <mergeCell ref="G3:I3"/>
    <mergeCell ref="J3:L3"/>
    <mergeCell ref="M3:O3"/>
    <mergeCell ref="B23:C23"/>
    <mergeCell ref="B24:C24"/>
    <mergeCell ref="A17:C17"/>
    <mergeCell ref="B18:C18"/>
    <mergeCell ref="B19:C19"/>
    <mergeCell ref="B20:C20"/>
    <mergeCell ref="A21:C21"/>
    <mergeCell ref="B22:C22"/>
    <mergeCell ref="A1:I1"/>
    <mergeCell ref="B16:C16"/>
    <mergeCell ref="A5:C5"/>
    <mergeCell ref="A6:C6"/>
    <mergeCell ref="A7:C7"/>
    <mergeCell ref="A8:C8"/>
    <mergeCell ref="B9:C9"/>
    <mergeCell ref="B10:C10"/>
    <mergeCell ref="B11:C11"/>
    <mergeCell ref="B12:C12"/>
    <mergeCell ref="A13:C13"/>
    <mergeCell ref="B14:C14"/>
    <mergeCell ref="B15:C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32"/>
  <sheetViews>
    <sheetView view="pageBreakPreview" zoomScale="80" zoomScaleNormal="70" zoomScaleSheetLayoutView="80" workbookViewId="0"/>
  </sheetViews>
  <sheetFormatPr defaultRowHeight="13.5" x14ac:dyDescent="0.15"/>
  <cols>
    <col min="1" max="1" width="3.25" style="858" customWidth="1"/>
    <col min="2" max="2" width="21.875" style="15" customWidth="1"/>
    <col min="3" max="27" width="8.875" style="15" customWidth="1"/>
    <col min="28" max="28" width="8.25" style="15" customWidth="1"/>
    <col min="29" max="32" width="8.875" style="15" customWidth="1"/>
    <col min="33" max="16384" width="9" style="15"/>
  </cols>
  <sheetData>
    <row r="1" spans="1:32" s="41" customFormat="1" ht="44.25" customHeight="1" x14ac:dyDescent="0.15">
      <c r="A1" s="820"/>
      <c r="B1" s="73"/>
      <c r="C1" s="73"/>
      <c r="D1" s="73"/>
      <c r="E1" s="73"/>
      <c r="F1" s="73"/>
      <c r="G1" s="1025" t="s">
        <v>601</v>
      </c>
      <c r="H1" s="1025"/>
      <c r="I1" s="1025"/>
      <c r="J1" s="1025"/>
      <c r="K1" s="1025"/>
      <c r="L1" s="1025"/>
      <c r="M1" s="1025"/>
      <c r="N1" s="1025"/>
      <c r="O1" s="1025"/>
      <c r="P1" s="1026" t="s">
        <v>400</v>
      </c>
      <c r="Q1" s="1026"/>
      <c r="R1" s="1026"/>
      <c r="S1" s="1026"/>
      <c r="T1" s="1026"/>
      <c r="U1" s="1026"/>
      <c r="V1" s="1026"/>
      <c r="W1" s="1026"/>
      <c r="X1" s="1026"/>
      <c r="Y1" s="1026"/>
      <c r="Z1" s="10"/>
      <c r="AA1" s="10"/>
      <c r="AB1" s="10"/>
      <c r="AC1" s="10"/>
    </row>
    <row r="2" spans="1:32" s="871" customFormat="1" ht="20.25" customHeight="1" x14ac:dyDescent="0.2">
      <c r="A2" s="1027" t="s">
        <v>418</v>
      </c>
      <c r="B2" s="1027"/>
      <c r="C2" s="877"/>
      <c r="D2" s="877"/>
      <c r="E2" s="877"/>
      <c r="F2" s="877"/>
      <c r="G2" s="878"/>
      <c r="H2" s="878"/>
      <c r="I2" s="878"/>
      <c r="J2" s="878"/>
      <c r="K2" s="878"/>
      <c r="L2" s="878"/>
      <c r="M2" s="878"/>
      <c r="N2" s="878"/>
      <c r="O2" s="878"/>
      <c r="P2" s="879"/>
      <c r="Q2" s="879"/>
      <c r="R2" s="879"/>
      <c r="S2" s="879"/>
      <c r="T2" s="879"/>
      <c r="U2" s="879"/>
      <c r="V2" s="879"/>
      <c r="W2" s="879"/>
      <c r="X2" s="879"/>
      <c r="Y2" s="879"/>
      <c r="Z2" s="879"/>
      <c r="AA2" s="879"/>
      <c r="AB2" s="879"/>
      <c r="AC2" s="879"/>
      <c r="AD2" s="1028" t="s">
        <v>671</v>
      </c>
      <c r="AE2" s="1028"/>
      <c r="AF2" s="1028"/>
    </row>
    <row r="3" spans="1:32" s="42" customFormat="1" ht="30" customHeight="1" x14ac:dyDescent="0.15">
      <c r="A3" s="936" t="s">
        <v>173</v>
      </c>
      <c r="B3" s="937"/>
      <c r="C3" s="937" t="s">
        <v>166</v>
      </c>
      <c r="D3" s="937"/>
      <c r="E3" s="937"/>
      <c r="F3" s="937"/>
      <c r="G3" s="937"/>
      <c r="H3" s="937"/>
      <c r="I3" s="937"/>
      <c r="J3" s="937"/>
      <c r="K3" s="937"/>
      <c r="L3" s="937"/>
      <c r="M3" s="937" t="s">
        <v>167</v>
      </c>
      <c r="N3" s="937"/>
      <c r="O3" s="937"/>
      <c r="P3" s="937"/>
      <c r="Q3" s="937"/>
      <c r="R3" s="937"/>
      <c r="S3" s="937"/>
      <c r="T3" s="937"/>
      <c r="U3" s="937"/>
      <c r="V3" s="937"/>
      <c r="W3" s="937" t="s">
        <v>168</v>
      </c>
      <c r="X3" s="937"/>
      <c r="Y3" s="937"/>
      <c r="Z3" s="937"/>
      <c r="AA3" s="937"/>
      <c r="AB3" s="937"/>
      <c r="AC3" s="937"/>
      <c r="AD3" s="937"/>
      <c r="AE3" s="937"/>
      <c r="AF3" s="925"/>
    </row>
    <row r="4" spans="1:32" s="42" customFormat="1" ht="30" customHeight="1" x14ac:dyDescent="0.15">
      <c r="A4" s="936"/>
      <c r="B4" s="937"/>
      <c r="C4" s="1020" t="s">
        <v>637</v>
      </c>
      <c r="D4" s="1017" t="s">
        <v>561</v>
      </c>
      <c r="E4" s="1017"/>
      <c r="F4" s="1017"/>
      <c r="G4" s="1017"/>
      <c r="H4" s="1017" t="s">
        <v>175</v>
      </c>
      <c r="I4" s="1016" t="s">
        <v>316</v>
      </c>
      <c r="J4" s="1014" t="s">
        <v>356</v>
      </c>
      <c r="K4" s="1016" t="s">
        <v>176</v>
      </c>
      <c r="L4" s="1016" t="s">
        <v>177</v>
      </c>
      <c r="M4" s="1020" t="s">
        <v>166</v>
      </c>
      <c r="N4" s="1021" t="s">
        <v>498</v>
      </c>
      <c r="O4" s="1022"/>
      <c r="P4" s="1023" t="s">
        <v>499</v>
      </c>
      <c r="Q4" s="1024"/>
      <c r="R4" s="1017" t="s">
        <v>175</v>
      </c>
      <c r="S4" s="1016" t="s">
        <v>316</v>
      </c>
      <c r="T4" s="1014" t="s">
        <v>356</v>
      </c>
      <c r="U4" s="1016" t="s">
        <v>176</v>
      </c>
      <c r="V4" s="1016" t="s">
        <v>177</v>
      </c>
      <c r="W4" s="1020" t="s">
        <v>637</v>
      </c>
      <c r="X4" s="1017" t="s">
        <v>174</v>
      </c>
      <c r="Y4" s="1017"/>
      <c r="Z4" s="1017"/>
      <c r="AA4" s="1017"/>
      <c r="AB4" s="1017" t="s">
        <v>175</v>
      </c>
      <c r="AC4" s="1016" t="s">
        <v>316</v>
      </c>
      <c r="AD4" s="1014" t="s">
        <v>356</v>
      </c>
      <c r="AE4" s="1016" t="s">
        <v>176</v>
      </c>
      <c r="AF4" s="1018" t="s">
        <v>177</v>
      </c>
    </row>
    <row r="5" spans="1:32" s="42" customFormat="1" ht="45.75" customHeight="1" x14ac:dyDescent="0.15">
      <c r="A5" s="936"/>
      <c r="B5" s="937"/>
      <c r="C5" s="1020"/>
      <c r="D5" s="819" t="s">
        <v>166</v>
      </c>
      <c r="E5" s="502" t="s">
        <v>689</v>
      </c>
      <c r="F5" s="818" t="s">
        <v>687</v>
      </c>
      <c r="G5" s="818" t="s">
        <v>688</v>
      </c>
      <c r="H5" s="1017"/>
      <c r="I5" s="1017"/>
      <c r="J5" s="1015"/>
      <c r="K5" s="1017"/>
      <c r="L5" s="1017"/>
      <c r="M5" s="1020"/>
      <c r="N5" s="819" t="s">
        <v>166</v>
      </c>
      <c r="O5" s="504" t="s">
        <v>689</v>
      </c>
      <c r="P5" s="505" t="s">
        <v>687</v>
      </c>
      <c r="Q5" s="818" t="s">
        <v>688</v>
      </c>
      <c r="R5" s="1017"/>
      <c r="S5" s="1017"/>
      <c r="T5" s="1015"/>
      <c r="U5" s="1017"/>
      <c r="V5" s="1017"/>
      <c r="W5" s="1020"/>
      <c r="X5" s="819" t="s">
        <v>166</v>
      </c>
      <c r="Y5" s="502" t="s">
        <v>689</v>
      </c>
      <c r="Z5" s="818" t="s">
        <v>687</v>
      </c>
      <c r="AA5" s="818" t="s">
        <v>688</v>
      </c>
      <c r="AB5" s="1017"/>
      <c r="AC5" s="1017"/>
      <c r="AD5" s="1015"/>
      <c r="AE5" s="1017"/>
      <c r="AF5" s="1019"/>
    </row>
    <row r="6" spans="1:32" s="16" customFormat="1" ht="35.25" customHeight="1" x14ac:dyDescent="0.15">
      <c r="A6" s="821"/>
      <c r="B6" s="822" t="s">
        <v>166</v>
      </c>
      <c r="C6" s="823">
        <v>49685</v>
      </c>
      <c r="D6" s="823">
        <v>38576</v>
      </c>
      <c r="E6" s="823">
        <v>25561</v>
      </c>
      <c r="F6" s="823">
        <v>1187</v>
      </c>
      <c r="G6" s="823">
        <v>11828</v>
      </c>
      <c r="H6" s="823">
        <v>2942</v>
      </c>
      <c r="I6" s="823">
        <v>1066</v>
      </c>
      <c r="J6" s="823">
        <v>4034</v>
      </c>
      <c r="K6" s="823">
        <v>2438</v>
      </c>
      <c r="L6" s="823">
        <v>83</v>
      </c>
      <c r="M6" s="823">
        <v>28269</v>
      </c>
      <c r="N6" s="824">
        <v>21067</v>
      </c>
      <c r="O6" s="824">
        <v>17557</v>
      </c>
      <c r="P6" s="825">
        <v>624</v>
      </c>
      <c r="Q6" s="824">
        <v>2886</v>
      </c>
      <c r="R6" s="823">
        <v>2141</v>
      </c>
      <c r="S6" s="823">
        <v>921</v>
      </c>
      <c r="T6" s="823">
        <v>3250</v>
      </c>
      <c r="U6" s="823">
        <v>549</v>
      </c>
      <c r="V6" s="823">
        <v>8</v>
      </c>
      <c r="W6" s="823">
        <v>21416</v>
      </c>
      <c r="X6" s="823">
        <v>17509</v>
      </c>
      <c r="Y6" s="823">
        <v>8004</v>
      </c>
      <c r="Z6" s="823">
        <v>563</v>
      </c>
      <c r="AA6" s="823">
        <v>8942</v>
      </c>
      <c r="AB6" s="823">
        <v>801</v>
      </c>
      <c r="AC6" s="823">
        <v>145</v>
      </c>
      <c r="AD6" s="823">
        <v>784</v>
      </c>
      <c r="AE6" s="823">
        <v>1889</v>
      </c>
      <c r="AF6" s="824">
        <v>75</v>
      </c>
    </row>
    <row r="7" spans="1:32" s="16" customFormat="1" ht="35.25" customHeight="1" x14ac:dyDescent="0.15">
      <c r="A7" s="826" t="s">
        <v>357</v>
      </c>
      <c r="B7" s="827" t="s">
        <v>460</v>
      </c>
      <c r="C7" s="828">
        <v>3258</v>
      </c>
      <c r="D7" s="828">
        <v>547</v>
      </c>
      <c r="E7" s="828">
        <v>240</v>
      </c>
      <c r="F7" s="828">
        <v>6</v>
      </c>
      <c r="G7" s="828">
        <v>301</v>
      </c>
      <c r="H7" s="829">
        <v>68</v>
      </c>
      <c r="I7" s="829">
        <v>195</v>
      </c>
      <c r="J7" s="829">
        <v>1206</v>
      </c>
      <c r="K7" s="829">
        <v>1239</v>
      </c>
      <c r="L7" s="830" t="s">
        <v>178</v>
      </c>
      <c r="M7" s="828">
        <v>1910</v>
      </c>
      <c r="N7" s="831">
        <v>302</v>
      </c>
      <c r="O7" s="831">
        <v>193</v>
      </c>
      <c r="P7" s="832">
        <v>3</v>
      </c>
      <c r="Q7" s="828">
        <v>106</v>
      </c>
      <c r="R7" s="829">
        <v>50</v>
      </c>
      <c r="S7" s="829">
        <v>189</v>
      </c>
      <c r="T7" s="829">
        <v>1090</v>
      </c>
      <c r="U7" s="829">
        <v>276</v>
      </c>
      <c r="V7" s="833" t="s">
        <v>178</v>
      </c>
      <c r="W7" s="828">
        <v>1348</v>
      </c>
      <c r="X7" s="828">
        <v>245</v>
      </c>
      <c r="Y7" s="828">
        <v>47</v>
      </c>
      <c r="Z7" s="828">
        <v>3</v>
      </c>
      <c r="AA7" s="828">
        <v>195</v>
      </c>
      <c r="AB7" s="829">
        <v>18</v>
      </c>
      <c r="AC7" s="834">
        <v>6</v>
      </c>
      <c r="AD7" s="834">
        <v>116</v>
      </c>
      <c r="AE7" s="829">
        <v>963</v>
      </c>
      <c r="AF7" s="835" t="s">
        <v>178</v>
      </c>
    </row>
    <row r="8" spans="1:32" s="16" customFormat="1" ht="35.25" customHeight="1" x14ac:dyDescent="0.15">
      <c r="A8" s="826" t="s">
        <v>358</v>
      </c>
      <c r="B8" s="827" t="s">
        <v>461</v>
      </c>
      <c r="C8" s="828">
        <v>8</v>
      </c>
      <c r="D8" s="828">
        <v>1</v>
      </c>
      <c r="E8" s="828" t="s">
        <v>178</v>
      </c>
      <c r="F8" s="830" t="s">
        <v>178</v>
      </c>
      <c r="G8" s="828">
        <v>1</v>
      </c>
      <c r="H8" s="829">
        <v>4</v>
      </c>
      <c r="I8" s="830" t="s">
        <v>178</v>
      </c>
      <c r="J8" s="829">
        <v>1</v>
      </c>
      <c r="K8" s="830">
        <v>2</v>
      </c>
      <c r="L8" s="830" t="s">
        <v>178</v>
      </c>
      <c r="M8" s="828">
        <v>5</v>
      </c>
      <c r="N8" s="831">
        <v>1</v>
      </c>
      <c r="O8" s="831" t="s">
        <v>178</v>
      </c>
      <c r="P8" s="836" t="s">
        <v>178</v>
      </c>
      <c r="Q8" s="828">
        <v>1</v>
      </c>
      <c r="R8" s="829">
        <v>2</v>
      </c>
      <c r="S8" s="833" t="s">
        <v>178</v>
      </c>
      <c r="T8" s="833">
        <v>1</v>
      </c>
      <c r="U8" s="833">
        <v>1</v>
      </c>
      <c r="V8" s="833" t="s">
        <v>178</v>
      </c>
      <c r="W8" s="828">
        <v>3</v>
      </c>
      <c r="X8" s="833" t="s">
        <v>178</v>
      </c>
      <c r="Y8" s="833" t="s">
        <v>178</v>
      </c>
      <c r="Z8" s="833" t="s">
        <v>178</v>
      </c>
      <c r="AA8" s="833" t="s">
        <v>178</v>
      </c>
      <c r="AB8" s="830">
        <v>2</v>
      </c>
      <c r="AC8" s="833" t="s">
        <v>178</v>
      </c>
      <c r="AD8" s="837" t="s">
        <v>178</v>
      </c>
      <c r="AE8" s="833">
        <v>1</v>
      </c>
      <c r="AF8" s="835" t="s">
        <v>178</v>
      </c>
    </row>
    <row r="9" spans="1:32" s="16" customFormat="1" ht="35.25" customHeight="1" x14ac:dyDescent="0.15">
      <c r="A9" s="826" t="s">
        <v>359</v>
      </c>
      <c r="B9" s="838" t="s">
        <v>638</v>
      </c>
      <c r="C9" s="828">
        <v>88</v>
      </c>
      <c r="D9" s="828">
        <v>74</v>
      </c>
      <c r="E9" s="828">
        <v>65</v>
      </c>
      <c r="F9" s="830" t="s">
        <v>178</v>
      </c>
      <c r="G9" s="828">
        <v>9</v>
      </c>
      <c r="H9" s="829">
        <v>7</v>
      </c>
      <c r="I9" s="830">
        <v>3</v>
      </c>
      <c r="J9" s="829">
        <v>1</v>
      </c>
      <c r="K9" s="829">
        <v>2</v>
      </c>
      <c r="L9" s="830" t="s">
        <v>178</v>
      </c>
      <c r="M9" s="828">
        <v>70</v>
      </c>
      <c r="N9" s="831">
        <v>60</v>
      </c>
      <c r="O9" s="831">
        <v>55</v>
      </c>
      <c r="P9" s="836" t="s">
        <v>178</v>
      </c>
      <c r="Q9" s="833">
        <v>5</v>
      </c>
      <c r="R9" s="829">
        <v>5</v>
      </c>
      <c r="S9" s="830">
        <v>3</v>
      </c>
      <c r="T9" s="829">
        <v>1</v>
      </c>
      <c r="U9" s="830" t="s">
        <v>178</v>
      </c>
      <c r="V9" s="833" t="s">
        <v>178</v>
      </c>
      <c r="W9" s="828">
        <v>18</v>
      </c>
      <c r="X9" s="828">
        <v>14</v>
      </c>
      <c r="Y9" s="833">
        <v>10</v>
      </c>
      <c r="Z9" s="833" t="s">
        <v>178</v>
      </c>
      <c r="AA9" s="833">
        <v>4</v>
      </c>
      <c r="AB9" s="829">
        <v>2</v>
      </c>
      <c r="AC9" s="833" t="s">
        <v>178</v>
      </c>
      <c r="AD9" s="834" t="s">
        <v>178</v>
      </c>
      <c r="AE9" s="833">
        <v>2</v>
      </c>
      <c r="AF9" s="835" t="s">
        <v>178</v>
      </c>
    </row>
    <row r="10" spans="1:32" s="16" customFormat="1" ht="35.25" customHeight="1" x14ac:dyDescent="0.15">
      <c r="A10" s="826" t="s">
        <v>360</v>
      </c>
      <c r="B10" s="827" t="s">
        <v>462</v>
      </c>
      <c r="C10" s="828">
        <v>4246</v>
      </c>
      <c r="D10" s="828">
        <v>2522</v>
      </c>
      <c r="E10" s="828">
        <v>2162</v>
      </c>
      <c r="F10" s="828">
        <v>9</v>
      </c>
      <c r="G10" s="828">
        <v>351</v>
      </c>
      <c r="H10" s="829">
        <v>647</v>
      </c>
      <c r="I10" s="829">
        <v>188</v>
      </c>
      <c r="J10" s="829">
        <v>684</v>
      </c>
      <c r="K10" s="830">
        <v>201</v>
      </c>
      <c r="L10" s="830" t="s">
        <v>178</v>
      </c>
      <c r="M10" s="828">
        <v>3564</v>
      </c>
      <c r="N10" s="831">
        <v>2115</v>
      </c>
      <c r="O10" s="831">
        <v>1889</v>
      </c>
      <c r="P10" s="832">
        <v>5</v>
      </c>
      <c r="Q10" s="828">
        <v>221</v>
      </c>
      <c r="R10" s="829">
        <v>495</v>
      </c>
      <c r="S10" s="829">
        <v>188</v>
      </c>
      <c r="T10" s="829">
        <v>682</v>
      </c>
      <c r="U10" s="830">
        <v>80</v>
      </c>
      <c r="V10" s="833" t="s">
        <v>178</v>
      </c>
      <c r="W10" s="828">
        <v>682</v>
      </c>
      <c r="X10" s="828">
        <v>407</v>
      </c>
      <c r="Y10" s="828">
        <v>273</v>
      </c>
      <c r="Z10" s="828">
        <v>4</v>
      </c>
      <c r="AA10" s="828">
        <v>130</v>
      </c>
      <c r="AB10" s="829">
        <v>152</v>
      </c>
      <c r="AC10" s="837" t="s">
        <v>178</v>
      </c>
      <c r="AD10" s="837">
        <v>2</v>
      </c>
      <c r="AE10" s="830">
        <v>121</v>
      </c>
      <c r="AF10" s="835" t="s">
        <v>178</v>
      </c>
    </row>
    <row r="11" spans="1:32" s="16" customFormat="1" ht="35.25" customHeight="1" x14ac:dyDescent="0.15">
      <c r="A11" s="826" t="s">
        <v>361</v>
      </c>
      <c r="B11" s="827" t="s">
        <v>463</v>
      </c>
      <c r="C11" s="828">
        <v>13144</v>
      </c>
      <c r="D11" s="828">
        <v>11580</v>
      </c>
      <c r="E11" s="828">
        <v>8582</v>
      </c>
      <c r="F11" s="828">
        <v>694</v>
      </c>
      <c r="G11" s="828">
        <v>2304</v>
      </c>
      <c r="H11" s="829">
        <v>866</v>
      </c>
      <c r="I11" s="829">
        <v>110</v>
      </c>
      <c r="J11" s="829">
        <v>304</v>
      </c>
      <c r="K11" s="829">
        <v>185</v>
      </c>
      <c r="L11" s="837">
        <v>75</v>
      </c>
      <c r="M11" s="828">
        <v>8990</v>
      </c>
      <c r="N11" s="831">
        <v>7903</v>
      </c>
      <c r="O11" s="831">
        <v>6797</v>
      </c>
      <c r="P11" s="832">
        <v>403</v>
      </c>
      <c r="Q11" s="828">
        <v>703</v>
      </c>
      <c r="R11" s="829">
        <v>640</v>
      </c>
      <c r="S11" s="829">
        <v>104</v>
      </c>
      <c r="T11" s="829">
        <v>268</v>
      </c>
      <c r="U11" s="829">
        <v>47</v>
      </c>
      <c r="V11" s="839">
        <v>8</v>
      </c>
      <c r="W11" s="828">
        <v>4154</v>
      </c>
      <c r="X11" s="828">
        <v>3677</v>
      </c>
      <c r="Y11" s="828">
        <v>1785</v>
      </c>
      <c r="Z11" s="828">
        <v>291</v>
      </c>
      <c r="AA11" s="828">
        <v>1601</v>
      </c>
      <c r="AB11" s="829">
        <v>226</v>
      </c>
      <c r="AC11" s="834">
        <v>6</v>
      </c>
      <c r="AD11" s="834">
        <v>36</v>
      </c>
      <c r="AE11" s="829">
        <v>138</v>
      </c>
      <c r="AF11" s="840">
        <v>67</v>
      </c>
    </row>
    <row r="12" spans="1:32" s="16" customFormat="1" ht="35.25" customHeight="1" x14ac:dyDescent="0.15">
      <c r="A12" s="826" t="s">
        <v>362</v>
      </c>
      <c r="B12" s="838" t="s">
        <v>464</v>
      </c>
      <c r="C12" s="828">
        <v>140</v>
      </c>
      <c r="D12" s="828">
        <v>137</v>
      </c>
      <c r="E12" s="828">
        <v>118</v>
      </c>
      <c r="F12" s="828">
        <v>2</v>
      </c>
      <c r="G12" s="828">
        <v>17</v>
      </c>
      <c r="H12" s="829">
        <v>2</v>
      </c>
      <c r="I12" s="830" t="s">
        <v>178</v>
      </c>
      <c r="J12" s="830">
        <v>1</v>
      </c>
      <c r="K12" s="830" t="s">
        <v>178</v>
      </c>
      <c r="L12" s="830" t="s">
        <v>178</v>
      </c>
      <c r="M12" s="828">
        <v>114</v>
      </c>
      <c r="N12" s="831">
        <v>112</v>
      </c>
      <c r="O12" s="831">
        <v>105</v>
      </c>
      <c r="P12" s="836">
        <v>1</v>
      </c>
      <c r="Q12" s="828">
        <v>6</v>
      </c>
      <c r="R12" s="829">
        <v>1</v>
      </c>
      <c r="S12" s="833" t="s">
        <v>178</v>
      </c>
      <c r="T12" s="833">
        <v>1</v>
      </c>
      <c r="U12" s="833" t="s">
        <v>178</v>
      </c>
      <c r="V12" s="833" t="s">
        <v>178</v>
      </c>
      <c r="W12" s="828">
        <v>26</v>
      </c>
      <c r="X12" s="828">
        <v>25</v>
      </c>
      <c r="Y12" s="828">
        <v>13</v>
      </c>
      <c r="Z12" s="828">
        <v>1</v>
      </c>
      <c r="AA12" s="828">
        <v>11</v>
      </c>
      <c r="AB12" s="833">
        <v>1</v>
      </c>
      <c r="AC12" s="833" t="s">
        <v>178</v>
      </c>
      <c r="AD12" s="833" t="s">
        <v>178</v>
      </c>
      <c r="AE12" s="833" t="s">
        <v>178</v>
      </c>
      <c r="AF12" s="835" t="s">
        <v>178</v>
      </c>
    </row>
    <row r="13" spans="1:32" s="16" customFormat="1" ht="35.25" customHeight="1" x14ac:dyDescent="0.15">
      <c r="A13" s="826" t="s">
        <v>363</v>
      </c>
      <c r="B13" s="841" t="s">
        <v>465</v>
      </c>
      <c r="C13" s="828">
        <v>467</v>
      </c>
      <c r="D13" s="828">
        <v>408</v>
      </c>
      <c r="E13" s="828">
        <v>343</v>
      </c>
      <c r="F13" s="828">
        <v>15</v>
      </c>
      <c r="G13" s="828">
        <v>50</v>
      </c>
      <c r="H13" s="829">
        <v>33</v>
      </c>
      <c r="I13" s="830">
        <v>1</v>
      </c>
      <c r="J13" s="830">
        <v>23</v>
      </c>
      <c r="K13" s="830">
        <v>1</v>
      </c>
      <c r="L13" s="830" t="s">
        <v>178</v>
      </c>
      <c r="M13" s="828">
        <v>360</v>
      </c>
      <c r="N13" s="831">
        <v>311</v>
      </c>
      <c r="O13" s="831">
        <v>282</v>
      </c>
      <c r="P13" s="832">
        <v>11</v>
      </c>
      <c r="Q13" s="828">
        <v>18</v>
      </c>
      <c r="R13" s="829">
        <v>28</v>
      </c>
      <c r="S13" s="833">
        <v>1</v>
      </c>
      <c r="T13" s="830">
        <v>19</v>
      </c>
      <c r="U13" s="830" t="s">
        <v>178</v>
      </c>
      <c r="V13" s="833" t="s">
        <v>178</v>
      </c>
      <c r="W13" s="828">
        <v>107</v>
      </c>
      <c r="X13" s="828">
        <v>97</v>
      </c>
      <c r="Y13" s="828">
        <v>61</v>
      </c>
      <c r="Z13" s="828">
        <v>4</v>
      </c>
      <c r="AA13" s="828">
        <v>32</v>
      </c>
      <c r="AB13" s="830">
        <v>5</v>
      </c>
      <c r="AC13" s="837" t="s">
        <v>178</v>
      </c>
      <c r="AD13" s="833">
        <v>4</v>
      </c>
      <c r="AE13" s="833">
        <v>1</v>
      </c>
      <c r="AF13" s="835" t="s">
        <v>178</v>
      </c>
    </row>
    <row r="14" spans="1:32" s="16" customFormat="1" ht="35.25" customHeight="1" x14ac:dyDescent="0.15">
      <c r="A14" s="826" t="s">
        <v>364</v>
      </c>
      <c r="B14" s="827" t="s">
        <v>466</v>
      </c>
      <c r="C14" s="828">
        <v>2761</v>
      </c>
      <c r="D14" s="828">
        <v>2538</v>
      </c>
      <c r="E14" s="828">
        <v>1723</v>
      </c>
      <c r="F14" s="828">
        <v>80</v>
      </c>
      <c r="G14" s="828">
        <v>735</v>
      </c>
      <c r="H14" s="829">
        <v>97</v>
      </c>
      <c r="I14" s="829">
        <v>13</v>
      </c>
      <c r="J14" s="829">
        <v>92</v>
      </c>
      <c r="K14" s="829">
        <v>8</v>
      </c>
      <c r="L14" s="830" t="s">
        <v>178</v>
      </c>
      <c r="M14" s="828">
        <v>2096</v>
      </c>
      <c r="N14" s="831">
        <v>1907</v>
      </c>
      <c r="O14" s="831">
        <v>1560</v>
      </c>
      <c r="P14" s="832">
        <v>55</v>
      </c>
      <c r="Q14" s="828">
        <v>292</v>
      </c>
      <c r="R14" s="829">
        <v>73</v>
      </c>
      <c r="S14" s="829">
        <v>13</v>
      </c>
      <c r="T14" s="829">
        <v>87</v>
      </c>
      <c r="U14" s="829">
        <v>3</v>
      </c>
      <c r="V14" s="833" t="s">
        <v>178</v>
      </c>
      <c r="W14" s="828">
        <v>665</v>
      </c>
      <c r="X14" s="828">
        <v>631</v>
      </c>
      <c r="Y14" s="828">
        <v>163</v>
      </c>
      <c r="Z14" s="828">
        <v>25</v>
      </c>
      <c r="AA14" s="828">
        <v>443</v>
      </c>
      <c r="AB14" s="829">
        <v>24</v>
      </c>
      <c r="AC14" s="833" t="s">
        <v>178</v>
      </c>
      <c r="AD14" s="837">
        <v>5</v>
      </c>
      <c r="AE14" s="829">
        <v>5</v>
      </c>
      <c r="AF14" s="835" t="s">
        <v>178</v>
      </c>
    </row>
    <row r="15" spans="1:32" s="16" customFormat="1" ht="35.25" customHeight="1" x14ac:dyDescent="0.15">
      <c r="A15" s="826" t="s">
        <v>302</v>
      </c>
      <c r="B15" s="827" t="s">
        <v>467</v>
      </c>
      <c r="C15" s="828">
        <v>7103</v>
      </c>
      <c r="D15" s="828">
        <v>5638</v>
      </c>
      <c r="E15" s="828">
        <v>2788</v>
      </c>
      <c r="F15" s="828">
        <v>115</v>
      </c>
      <c r="G15" s="828">
        <v>2735</v>
      </c>
      <c r="H15" s="829">
        <v>588</v>
      </c>
      <c r="I15" s="829">
        <v>128</v>
      </c>
      <c r="J15" s="829">
        <v>453</v>
      </c>
      <c r="K15" s="829">
        <v>274</v>
      </c>
      <c r="L15" s="830" t="s">
        <v>178</v>
      </c>
      <c r="M15" s="828">
        <v>3322</v>
      </c>
      <c r="N15" s="831">
        <v>2445</v>
      </c>
      <c r="O15" s="831">
        <v>1891</v>
      </c>
      <c r="P15" s="832">
        <v>42</v>
      </c>
      <c r="Q15" s="828">
        <v>512</v>
      </c>
      <c r="R15" s="829">
        <v>405</v>
      </c>
      <c r="S15" s="829">
        <v>101</v>
      </c>
      <c r="T15" s="829">
        <v>310</v>
      </c>
      <c r="U15" s="829">
        <v>49</v>
      </c>
      <c r="V15" s="833" t="s">
        <v>178</v>
      </c>
      <c r="W15" s="828">
        <v>3781</v>
      </c>
      <c r="X15" s="828">
        <v>3193</v>
      </c>
      <c r="Y15" s="828">
        <v>897</v>
      </c>
      <c r="Z15" s="828">
        <v>73</v>
      </c>
      <c r="AA15" s="828">
        <v>2223</v>
      </c>
      <c r="AB15" s="829">
        <v>183</v>
      </c>
      <c r="AC15" s="837">
        <v>27</v>
      </c>
      <c r="AD15" s="834">
        <v>143</v>
      </c>
      <c r="AE15" s="829">
        <v>225</v>
      </c>
      <c r="AF15" s="835" t="s">
        <v>178</v>
      </c>
    </row>
    <row r="16" spans="1:32" s="16" customFormat="1" ht="35.25" customHeight="1" x14ac:dyDescent="0.15">
      <c r="A16" s="826" t="s">
        <v>303</v>
      </c>
      <c r="B16" s="827" t="s">
        <v>468</v>
      </c>
      <c r="C16" s="828">
        <v>828</v>
      </c>
      <c r="D16" s="828">
        <v>755</v>
      </c>
      <c r="E16" s="828">
        <v>616</v>
      </c>
      <c r="F16" s="828">
        <v>3</v>
      </c>
      <c r="G16" s="828">
        <v>136</v>
      </c>
      <c r="H16" s="829">
        <v>37</v>
      </c>
      <c r="I16" s="829">
        <v>4</v>
      </c>
      <c r="J16" s="829">
        <v>29</v>
      </c>
      <c r="K16" s="829">
        <v>1</v>
      </c>
      <c r="L16" s="830" t="s">
        <v>178</v>
      </c>
      <c r="M16" s="828">
        <v>362</v>
      </c>
      <c r="N16" s="831">
        <v>307</v>
      </c>
      <c r="O16" s="831">
        <v>289</v>
      </c>
      <c r="P16" s="836" t="s">
        <v>178</v>
      </c>
      <c r="Q16" s="828">
        <v>18</v>
      </c>
      <c r="R16" s="829">
        <v>29</v>
      </c>
      <c r="S16" s="829">
        <v>3</v>
      </c>
      <c r="T16" s="829">
        <v>21</v>
      </c>
      <c r="U16" s="833" t="s">
        <v>178</v>
      </c>
      <c r="V16" s="833" t="s">
        <v>178</v>
      </c>
      <c r="W16" s="828">
        <v>466</v>
      </c>
      <c r="X16" s="828">
        <v>448</v>
      </c>
      <c r="Y16" s="828">
        <v>327</v>
      </c>
      <c r="Z16" s="828">
        <v>3</v>
      </c>
      <c r="AA16" s="828">
        <v>118</v>
      </c>
      <c r="AB16" s="829">
        <v>8</v>
      </c>
      <c r="AC16" s="833">
        <v>1</v>
      </c>
      <c r="AD16" s="834">
        <v>8</v>
      </c>
      <c r="AE16" s="829">
        <v>1</v>
      </c>
      <c r="AF16" s="835" t="s">
        <v>178</v>
      </c>
    </row>
    <row r="17" spans="1:32" s="16" customFormat="1" ht="35.25" customHeight="1" x14ac:dyDescent="0.15">
      <c r="A17" s="826" t="s">
        <v>304</v>
      </c>
      <c r="B17" s="827" t="s">
        <v>469</v>
      </c>
      <c r="C17" s="828">
        <v>519</v>
      </c>
      <c r="D17" s="828">
        <v>334</v>
      </c>
      <c r="E17" s="828">
        <v>232</v>
      </c>
      <c r="F17" s="828">
        <v>4</v>
      </c>
      <c r="G17" s="828">
        <v>98</v>
      </c>
      <c r="H17" s="829">
        <v>116</v>
      </c>
      <c r="I17" s="829">
        <v>5</v>
      </c>
      <c r="J17" s="829">
        <v>51</v>
      </c>
      <c r="K17" s="829">
        <v>13</v>
      </c>
      <c r="L17" s="830" t="s">
        <v>178</v>
      </c>
      <c r="M17" s="828">
        <v>313</v>
      </c>
      <c r="N17" s="831">
        <v>193</v>
      </c>
      <c r="O17" s="831">
        <v>163</v>
      </c>
      <c r="P17" s="832">
        <v>3</v>
      </c>
      <c r="Q17" s="828">
        <v>27</v>
      </c>
      <c r="R17" s="829">
        <v>74</v>
      </c>
      <c r="S17" s="829">
        <v>4</v>
      </c>
      <c r="T17" s="829">
        <v>37</v>
      </c>
      <c r="U17" s="830">
        <v>5</v>
      </c>
      <c r="V17" s="833" t="s">
        <v>178</v>
      </c>
      <c r="W17" s="828">
        <v>206</v>
      </c>
      <c r="X17" s="828">
        <v>141</v>
      </c>
      <c r="Y17" s="828">
        <v>69</v>
      </c>
      <c r="Z17" s="828">
        <v>1</v>
      </c>
      <c r="AA17" s="828">
        <v>71</v>
      </c>
      <c r="AB17" s="829">
        <v>42</v>
      </c>
      <c r="AC17" s="837">
        <v>1</v>
      </c>
      <c r="AD17" s="834">
        <v>14</v>
      </c>
      <c r="AE17" s="829">
        <v>8</v>
      </c>
      <c r="AF17" s="835" t="s">
        <v>178</v>
      </c>
    </row>
    <row r="18" spans="1:32" s="16" customFormat="1" ht="35.25" customHeight="1" x14ac:dyDescent="0.15">
      <c r="A18" s="826" t="s">
        <v>305</v>
      </c>
      <c r="B18" s="838" t="s">
        <v>470</v>
      </c>
      <c r="C18" s="828">
        <v>1042</v>
      </c>
      <c r="D18" s="828">
        <v>685</v>
      </c>
      <c r="E18" s="828">
        <v>546</v>
      </c>
      <c r="F18" s="828">
        <v>15</v>
      </c>
      <c r="G18" s="828">
        <v>124</v>
      </c>
      <c r="H18" s="829">
        <v>93</v>
      </c>
      <c r="I18" s="829">
        <v>61</v>
      </c>
      <c r="J18" s="829">
        <v>146</v>
      </c>
      <c r="K18" s="829">
        <v>56</v>
      </c>
      <c r="L18" s="830" t="s">
        <v>178</v>
      </c>
      <c r="M18" s="828">
        <v>715</v>
      </c>
      <c r="N18" s="831">
        <v>441</v>
      </c>
      <c r="O18" s="831">
        <v>401</v>
      </c>
      <c r="P18" s="832">
        <v>10</v>
      </c>
      <c r="Q18" s="828">
        <v>30</v>
      </c>
      <c r="R18" s="829">
        <v>76</v>
      </c>
      <c r="S18" s="829">
        <v>57</v>
      </c>
      <c r="T18" s="829">
        <v>132</v>
      </c>
      <c r="U18" s="829">
        <v>8</v>
      </c>
      <c r="V18" s="833" t="s">
        <v>178</v>
      </c>
      <c r="W18" s="828">
        <v>327</v>
      </c>
      <c r="X18" s="828">
        <v>244</v>
      </c>
      <c r="Y18" s="828">
        <v>145</v>
      </c>
      <c r="Z18" s="828">
        <v>5</v>
      </c>
      <c r="AA18" s="828">
        <v>94</v>
      </c>
      <c r="AB18" s="829">
        <v>17</v>
      </c>
      <c r="AC18" s="837">
        <v>4</v>
      </c>
      <c r="AD18" s="834">
        <v>14</v>
      </c>
      <c r="AE18" s="829">
        <v>48</v>
      </c>
      <c r="AF18" s="835" t="s">
        <v>178</v>
      </c>
    </row>
    <row r="19" spans="1:32" s="16" customFormat="1" ht="35.25" customHeight="1" x14ac:dyDescent="0.15">
      <c r="A19" s="826" t="s">
        <v>306</v>
      </c>
      <c r="B19" s="256" t="s">
        <v>471</v>
      </c>
      <c r="C19" s="828">
        <v>2286</v>
      </c>
      <c r="D19" s="828">
        <v>1719</v>
      </c>
      <c r="E19" s="828">
        <v>444</v>
      </c>
      <c r="F19" s="828">
        <v>29</v>
      </c>
      <c r="G19" s="828">
        <v>1246</v>
      </c>
      <c r="H19" s="829">
        <v>82</v>
      </c>
      <c r="I19" s="829">
        <v>112</v>
      </c>
      <c r="J19" s="829">
        <v>172</v>
      </c>
      <c r="K19" s="829">
        <v>199</v>
      </c>
      <c r="L19" s="830" t="s">
        <v>178</v>
      </c>
      <c r="M19" s="828">
        <v>753</v>
      </c>
      <c r="N19" s="831">
        <v>467</v>
      </c>
      <c r="O19" s="831">
        <v>260</v>
      </c>
      <c r="P19" s="832">
        <v>9</v>
      </c>
      <c r="Q19" s="828">
        <v>198</v>
      </c>
      <c r="R19" s="829">
        <v>53</v>
      </c>
      <c r="S19" s="829">
        <v>80</v>
      </c>
      <c r="T19" s="829">
        <v>114</v>
      </c>
      <c r="U19" s="829">
        <v>38</v>
      </c>
      <c r="V19" s="833" t="s">
        <v>178</v>
      </c>
      <c r="W19" s="828">
        <v>1533</v>
      </c>
      <c r="X19" s="828">
        <v>1252</v>
      </c>
      <c r="Y19" s="828">
        <v>184</v>
      </c>
      <c r="Z19" s="828">
        <v>20</v>
      </c>
      <c r="AA19" s="828">
        <v>1048</v>
      </c>
      <c r="AB19" s="829">
        <v>29</v>
      </c>
      <c r="AC19" s="834">
        <v>32</v>
      </c>
      <c r="AD19" s="834">
        <v>58</v>
      </c>
      <c r="AE19" s="829">
        <v>161</v>
      </c>
      <c r="AF19" s="835" t="s">
        <v>178</v>
      </c>
    </row>
    <row r="20" spans="1:32" s="16" customFormat="1" ht="35.25" customHeight="1" x14ac:dyDescent="0.15">
      <c r="A20" s="826" t="s">
        <v>307</v>
      </c>
      <c r="B20" s="380" t="s">
        <v>472</v>
      </c>
      <c r="C20" s="828">
        <v>1954</v>
      </c>
      <c r="D20" s="828">
        <v>1436</v>
      </c>
      <c r="E20" s="828">
        <v>694</v>
      </c>
      <c r="F20" s="828">
        <v>7</v>
      </c>
      <c r="G20" s="828">
        <v>735</v>
      </c>
      <c r="H20" s="829">
        <v>57</v>
      </c>
      <c r="I20" s="829">
        <v>86</v>
      </c>
      <c r="J20" s="829">
        <v>268</v>
      </c>
      <c r="K20" s="829">
        <v>100</v>
      </c>
      <c r="L20" s="837" t="s">
        <v>178</v>
      </c>
      <c r="M20" s="828">
        <v>783</v>
      </c>
      <c r="N20" s="831">
        <v>584</v>
      </c>
      <c r="O20" s="831">
        <v>380</v>
      </c>
      <c r="P20" s="832">
        <v>3</v>
      </c>
      <c r="Q20" s="828">
        <v>201</v>
      </c>
      <c r="R20" s="829">
        <v>36</v>
      </c>
      <c r="S20" s="829">
        <v>46</v>
      </c>
      <c r="T20" s="829">
        <v>104</v>
      </c>
      <c r="U20" s="829">
        <v>10</v>
      </c>
      <c r="V20" s="833" t="s">
        <v>178</v>
      </c>
      <c r="W20" s="828">
        <v>1171</v>
      </c>
      <c r="X20" s="828">
        <v>852</v>
      </c>
      <c r="Y20" s="828">
        <v>314</v>
      </c>
      <c r="Z20" s="828">
        <v>4</v>
      </c>
      <c r="AA20" s="828">
        <v>534</v>
      </c>
      <c r="AB20" s="829">
        <v>21</v>
      </c>
      <c r="AC20" s="834">
        <v>40</v>
      </c>
      <c r="AD20" s="834">
        <v>164</v>
      </c>
      <c r="AE20" s="829">
        <v>90</v>
      </c>
      <c r="AF20" s="840" t="s">
        <v>178</v>
      </c>
    </row>
    <row r="21" spans="1:32" s="16" customFormat="1" ht="35.25" customHeight="1" x14ac:dyDescent="0.15">
      <c r="A21" s="826" t="s">
        <v>308</v>
      </c>
      <c r="B21" s="827" t="s">
        <v>473</v>
      </c>
      <c r="C21" s="828">
        <v>1883</v>
      </c>
      <c r="D21" s="828">
        <v>1715</v>
      </c>
      <c r="E21" s="828">
        <v>1263</v>
      </c>
      <c r="F21" s="828">
        <v>17</v>
      </c>
      <c r="G21" s="828">
        <v>435</v>
      </c>
      <c r="H21" s="829">
        <v>21</v>
      </c>
      <c r="I21" s="829">
        <v>30</v>
      </c>
      <c r="J21" s="829">
        <v>101</v>
      </c>
      <c r="K21" s="829">
        <v>14</v>
      </c>
      <c r="L21" s="830" t="s">
        <v>178</v>
      </c>
      <c r="M21" s="828">
        <v>742</v>
      </c>
      <c r="N21" s="831">
        <v>676</v>
      </c>
      <c r="O21" s="831">
        <v>575</v>
      </c>
      <c r="P21" s="832">
        <v>5</v>
      </c>
      <c r="Q21" s="828">
        <v>96</v>
      </c>
      <c r="R21" s="829">
        <v>14</v>
      </c>
      <c r="S21" s="829">
        <v>17</v>
      </c>
      <c r="T21" s="829">
        <v>30</v>
      </c>
      <c r="U21" s="830">
        <v>4</v>
      </c>
      <c r="V21" s="833" t="s">
        <v>178</v>
      </c>
      <c r="W21" s="828">
        <v>1141</v>
      </c>
      <c r="X21" s="828">
        <v>1039</v>
      </c>
      <c r="Y21" s="828">
        <v>688</v>
      </c>
      <c r="Z21" s="828">
        <v>12</v>
      </c>
      <c r="AA21" s="828">
        <v>339</v>
      </c>
      <c r="AB21" s="829">
        <v>7</v>
      </c>
      <c r="AC21" s="834">
        <v>13</v>
      </c>
      <c r="AD21" s="834">
        <v>71</v>
      </c>
      <c r="AE21" s="829">
        <v>10</v>
      </c>
      <c r="AF21" s="835" t="s">
        <v>178</v>
      </c>
    </row>
    <row r="22" spans="1:32" s="16" customFormat="1" ht="35.25" customHeight="1" x14ac:dyDescent="0.15">
      <c r="A22" s="826" t="s">
        <v>309</v>
      </c>
      <c r="B22" s="827" t="s">
        <v>474</v>
      </c>
      <c r="C22" s="828">
        <v>5299</v>
      </c>
      <c r="D22" s="828">
        <v>4935</v>
      </c>
      <c r="E22" s="828">
        <v>3270</v>
      </c>
      <c r="F22" s="828">
        <v>68</v>
      </c>
      <c r="G22" s="828">
        <v>1597</v>
      </c>
      <c r="H22" s="829">
        <v>72</v>
      </c>
      <c r="I22" s="830">
        <v>93</v>
      </c>
      <c r="J22" s="830">
        <v>109</v>
      </c>
      <c r="K22" s="830">
        <v>79</v>
      </c>
      <c r="L22" s="830" t="s">
        <v>178</v>
      </c>
      <c r="M22" s="828">
        <v>1204</v>
      </c>
      <c r="N22" s="828">
        <v>1000</v>
      </c>
      <c r="O22" s="831">
        <v>846</v>
      </c>
      <c r="P22" s="832">
        <v>11</v>
      </c>
      <c r="Q22" s="828">
        <v>143</v>
      </c>
      <c r="R22" s="829">
        <v>42</v>
      </c>
      <c r="S22" s="830">
        <v>80</v>
      </c>
      <c r="T22" s="830">
        <v>71</v>
      </c>
      <c r="U22" s="830">
        <v>9</v>
      </c>
      <c r="V22" s="833" t="s">
        <v>178</v>
      </c>
      <c r="W22" s="828">
        <v>4095</v>
      </c>
      <c r="X22" s="828">
        <v>3935</v>
      </c>
      <c r="Y22" s="828">
        <v>2424</v>
      </c>
      <c r="Z22" s="828">
        <v>57</v>
      </c>
      <c r="AA22" s="828">
        <v>1454</v>
      </c>
      <c r="AB22" s="830">
        <v>30</v>
      </c>
      <c r="AC22" s="837">
        <v>13</v>
      </c>
      <c r="AD22" s="837">
        <v>38</v>
      </c>
      <c r="AE22" s="830">
        <v>70</v>
      </c>
      <c r="AF22" s="835" t="s">
        <v>178</v>
      </c>
    </row>
    <row r="23" spans="1:32" s="16" customFormat="1" ht="35.25" customHeight="1" x14ac:dyDescent="0.15">
      <c r="A23" s="826" t="s">
        <v>310</v>
      </c>
      <c r="B23" s="841" t="s">
        <v>475</v>
      </c>
      <c r="C23" s="828">
        <v>466</v>
      </c>
      <c r="D23" s="828">
        <v>460</v>
      </c>
      <c r="E23" s="828">
        <v>327</v>
      </c>
      <c r="F23" s="828">
        <v>9</v>
      </c>
      <c r="G23" s="828">
        <v>124</v>
      </c>
      <c r="H23" s="829">
        <v>4</v>
      </c>
      <c r="I23" s="830">
        <v>1</v>
      </c>
      <c r="J23" s="830">
        <v>1</v>
      </c>
      <c r="K23" s="830" t="s">
        <v>178</v>
      </c>
      <c r="L23" s="830" t="s">
        <v>178</v>
      </c>
      <c r="M23" s="828">
        <v>267</v>
      </c>
      <c r="N23" s="831">
        <v>261</v>
      </c>
      <c r="O23" s="831">
        <v>214</v>
      </c>
      <c r="P23" s="832">
        <v>4</v>
      </c>
      <c r="Q23" s="828">
        <v>43</v>
      </c>
      <c r="R23" s="829">
        <v>4</v>
      </c>
      <c r="S23" s="833">
        <v>1</v>
      </c>
      <c r="T23" s="833">
        <v>1</v>
      </c>
      <c r="U23" s="833" t="s">
        <v>178</v>
      </c>
      <c r="V23" s="833" t="s">
        <v>178</v>
      </c>
      <c r="W23" s="828">
        <v>199</v>
      </c>
      <c r="X23" s="828">
        <v>199</v>
      </c>
      <c r="Y23" s="828">
        <v>113</v>
      </c>
      <c r="Z23" s="828">
        <v>5</v>
      </c>
      <c r="AA23" s="828">
        <v>81</v>
      </c>
      <c r="AB23" s="833" t="s">
        <v>178</v>
      </c>
      <c r="AC23" s="833" t="s">
        <v>178</v>
      </c>
      <c r="AD23" s="833" t="s">
        <v>178</v>
      </c>
      <c r="AE23" s="833" t="s">
        <v>178</v>
      </c>
      <c r="AF23" s="835" t="s">
        <v>178</v>
      </c>
    </row>
    <row r="24" spans="1:32" s="16" customFormat="1" ht="35.25" customHeight="1" x14ac:dyDescent="0.15">
      <c r="A24" s="826" t="s">
        <v>311</v>
      </c>
      <c r="B24" s="379" t="s">
        <v>639</v>
      </c>
      <c r="C24" s="828">
        <v>2213</v>
      </c>
      <c r="D24" s="828">
        <v>1609</v>
      </c>
      <c r="E24" s="828">
        <v>1042</v>
      </c>
      <c r="F24" s="828">
        <v>44</v>
      </c>
      <c r="G24" s="828">
        <v>523</v>
      </c>
      <c r="H24" s="830">
        <v>142</v>
      </c>
      <c r="I24" s="830">
        <v>30</v>
      </c>
      <c r="J24" s="830">
        <v>364</v>
      </c>
      <c r="K24" s="830">
        <v>56</v>
      </c>
      <c r="L24" s="837">
        <v>8</v>
      </c>
      <c r="M24" s="828">
        <v>1427</v>
      </c>
      <c r="N24" s="831">
        <v>1010</v>
      </c>
      <c r="O24" s="831">
        <v>795</v>
      </c>
      <c r="P24" s="832">
        <v>26</v>
      </c>
      <c r="Q24" s="828">
        <v>189</v>
      </c>
      <c r="R24" s="830">
        <v>111</v>
      </c>
      <c r="S24" s="830">
        <v>28</v>
      </c>
      <c r="T24" s="830">
        <v>261</v>
      </c>
      <c r="U24" s="830">
        <v>17</v>
      </c>
      <c r="V24" s="833" t="s">
        <v>178</v>
      </c>
      <c r="W24" s="828">
        <v>786</v>
      </c>
      <c r="X24" s="828">
        <v>599</v>
      </c>
      <c r="Y24" s="828">
        <v>247</v>
      </c>
      <c r="Z24" s="828">
        <v>18</v>
      </c>
      <c r="AA24" s="828">
        <v>334</v>
      </c>
      <c r="AB24" s="830">
        <v>31</v>
      </c>
      <c r="AC24" s="837">
        <v>2</v>
      </c>
      <c r="AD24" s="837">
        <v>103</v>
      </c>
      <c r="AE24" s="830">
        <v>39</v>
      </c>
      <c r="AF24" s="840">
        <v>8</v>
      </c>
    </row>
    <row r="25" spans="1:32" s="16" customFormat="1" ht="35.25" customHeight="1" x14ac:dyDescent="0.15">
      <c r="A25" s="826" t="s">
        <v>476</v>
      </c>
      <c r="B25" s="379" t="s">
        <v>640</v>
      </c>
      <c r="C25" s="828">
        <v>1209</v>
      </c>
      <c r="D25" s="828">
        <v>1209</v>
      </c>
      <c r="E25" s="828">
        <v>990</v>
      </c>
      <c r="F25" s="828">
        <v>13</v>
      </c>
      <c r="G25" s="828">
        <v>206</v>
      </c>
      <c r="H25" s="830" t="s">
        <v>178</v>
      </c>
      <c r="I25" s="830" t="s">
        <v>178</v>
      </c>
      <c r="J25" s="830" t="s">
        <v>178</v>
      </c>
      <c r="K25" s="830" t="s">
        <v>178</v>
      </c>
      <c r="L25" s="830" t="s">
        <v>178</v>
      </c>
      <c r="M25" s="828">
        <v>823</v>
      </c>
      <c r="N25" s="831">
        <v>823</v>
      </c>
      <c r="O25" s="831">
        <v>778</v>
      </c>
      <c r="P25" s="832">
        <v>1</v>
      </c>
      <c r="Q25" s="828">
        <v>44</v>
      </c>
      <c r="R25" s="833" t="s">
        <v>178</v>
      </c>
      <c r="S25" s="833" t="s">
        <v>178</v>
      </c>
      <c r="T25" s="833" t="s">
        <v>178</v>
      </c>
      <c r="U25" s="833" t="s">
        <v>178</v>
      </c>
      <c r="V25" s="833" t="s">
        <v>178</v>
      </c>
      <c r="W25" s="828">
        <v>386</v>
      </c>
      <c r="X25" s="828">
        <v>386</v>
      </c>
      <c r="Y25" s="828">
        <v>212</v>
      </c>
      <c r="Z25" s="828">
        <v>12</v>
      </c>
      <c r="AA25" s="828">
        <v>162</v>
      </c>
      <c r="AB25" s="833" t="s">
        <v>178</v>
      </c>
      <c r="AC25" s="833" t="s">
        <v>178</v>
      </c>
      <c r="AD25" s="833" t="s">
        <v>178</v>
      </c>
      <c r="AE25" s="833" t="s">
        <v>178</v>
      </c>
      <c r="AF25" s="835" t="s">
        <v>178</v>
      </c>
    </row>
    <row r="26" spans="1:32" s="16" customFormat="1" ht="35.25" customHeight="1" x14ac:dyDescent="0.15">
      <c r="A26" s="826" t="s">
        <v>477</v>
      </c>
      <c r="B26" s="827" t="s">
        <v>478</v>
      </c>
      <c r="C26" s="828">
        <v>771</v>
      </c>
      <c r="D26" s="828">
        <v>274</v>
      </c>
      <c r="E26" s="828">
        <v>116</v>
      </c>
      <c r="F26" s="828">
        <v>57</v>
      </c>
      <c r="G26" s="828">
        <v>101</v>
      </c>
      <c r="H26" s="829">
        <v>6</v>
      </c>
      <c r="I26" s="829">
        <v>6</v>
      </c>
      <c r="J26" s="829">
        <v>28</v>
      </c>
      <c r="K26" s="829">
        <v>8</v>
      </c>
      <c r="L26" s="837" t="s">
        <v>178</v>
      </c>
      <c r="M26" s="828">
        <v>449</v>
      </c>
      <c r="N26" s="831">
        <v>149</v>
      </c>
      <c r="O26" s="831">
        <v>84</v>
      </c>
      <c r="P26" s="832">
        <v>32</v>
      </c>
      <c r="Q26" s="828">
        <v>33</v>
      </c>
      <c r="R26" s="829">
        <v>3</v>
      </c>
      <c r="S26" s="829">
        <v>6</v>
      </c>
      <c r="T26" s="829">
        <v>20</v>
      </c>
      <c r="U26" s="829">
        <v>2</v>
      </c>
      <c r="V26" s="833" t="s">
        <v>178</v>
      </c>
      <c r="W26" s="828">
        <v>322</v>
      </c>
      <c r="X26" s="828">
        <v>125</v>
      </c>
      <c r="Y26" s="828">
        <v>32</v>
      </c>
      <c r="Z26" s="828">
        <v>25</v>
      </c>
      <c r="AA26" s="828">
        <v>68</v>
      </c>
      <c r="AB26" s="829">
        <v>3</v>
      </c>
      <c r="AC26" s="834" t="s">
        <v>178</v>
      </c>
      <c r="AD26" s="834">
        <v>8</v>
      </c>
      <c r="AE26" s="829">
        <v>6</v>
      </c>
      <c r="AF26" s="835" t="s">
        <v>178</v>
      </c>
    </row>
    <row r="27" spans="1:32" s="16" customFormat="1" ht="35.25" customHeight="1" x14ac:dyDescent="0.15">
      <c r="A27" s="842" t="s">
        <v>312</v>
      </c>
      <c r="B27" s="843"/>
      <c r="C27" s="828"/>
      <c r="D27" s="828"/>
      <c r="E27" s="828"/>
      <c r="F27" s="828"/>
      <c r="G27" s="828"/>
      <c r="H27" s="844"/>
      <c r="I27" s="844"/>
      <c r="J27" s="844"/>
      <c r="K27" s="844"/>
      <c r="L27" s="844"/>
      <c r="M27" s="844"/>
      <c r="N27" s="831"/>
      <c r="O27" s="845"/>
      <c r="P27" s="846"/>
      <c r="Q27" s="844"/>
      <c r="R27" s="844"/>
      <c r="S27" s="844"/>
      <c r="T27" s="844"/>
      <c r="U27" s="844"/>
      <c r="V27" s="844"/>
      <c r="W27" s="844"/>
      <c r="X27" s="844"/>
      <c r="Y27" s="844"/>
      <c r="Z27" s="844"/>
      <c r="AA27" s="844"/>
      <c r="AB27" s="844"/>
      <c r="AC27" s="844"/>
      <c r="AD27" s="844"/>
      <c r="AE27" s="844"/>
      <c r="AF27" s="835"/>
    </row>
    <row r="28" spans="1:32" s="16" customFormat="1" ht="35.25" customHeight="1" x14ac:dyDescent="0.15">
      <c r="A28" s="826"/>
      <c r="B28" s="847" t="s">
        <v>313</v>
      </c>
      <c r="C28" s="828">
        <v>3266</v>
      </c>
      <c r="D28" s="828">
        <v>548</v>
      </c>
      <c r="E28" s="828">
        <v>240</v>
      </c>
      <c r="F28" s="828">
        <v>6</v>
      </c>
      <c r="G28" s="828">
        <v>302</v>
      </c>
      <c r="H28" s="830">
        <v>72</v>
      </c>
      <c r="I28" s="830">
        <v>195</v>
      </c>
      <c r="J28" s="830">
        <v>1207</v>
      </c>
      <c r="K28" s="830">
        <v>1241</v>
      </c>
      <c r="L28" s="837" t="s">
        <v>178</v>
      </c>
      <c r="M28" s="835">
        <v>1915</v>
      </c>
      <c r="N28" s="831">
        <v>303</v>
      </c>
      <c r="O28" s="835">
        <v>193</v>
      </c>
      <c r="P28" s="836">
        <v>3</v>
      </c>
      <c r="Q28" s="833">
        <v>107</v>
      </c>
      <c r="R28" s="830">
        <v>52</v>
      </c>
      <c r="S28" s="830">
        <v>189</v>
      </c>
      <c r="T28" s="830">
        <v>1091</v>
      </c>
      <c r="U28" s="830">
        <v>277</v>
      </c>
      <c r="V28" s="833" t="s">
        <v>178</v>
      </c>
      <c r="W28" s="833">
        <v>1351</v>
      </c>
      <c r="X28" s="833">
        <v>245</v>
      </c>
      <c r="Y28" s="833">
        <v>47</v>
      </c>
      <c r="Z28" s="833">
        <v>3</v>
      </c>
      <c r="AA28" s="833">
        <v>195</v>
      </c>
      <c r="AB28" s="830">
        <v>20</v>
      </c>
      <c r="AC28" s="837">
        <v>6</v>
      </c>
      <c r="AD28" s="837">
        <v>116</v>
      </c>
      <c r="AE28" s="830">
        <v>964</v>
      </c>
      <c r="AF28" s="835" t="s">
        <v>178</v>
      </c>
    </row>
    <row r="29" spans="1:32" s="16" customFormat="1" ht="35.25" customHeight="1" x14ac:dyDescent="0.15">
      <c r="A29" s="826"/>
      <c r="B29" s="847" t="s">
        <v>314</v>
      </c>
      <c r="C29" s="828">
        <v>17478</v>
      </c>
      <c r="D29" s="828">
        <v>14176</v>
      </c>
      <c r="E29" s="828">
        <v>10809</v>
      </c>
      <c r="F29" s="828">
        <v>703</v>
      </c>
      <c r="G29" s="828">
        <v>2664</v>
      </c>
      <c r="H29" s="829">
        <v>1520</v>
      </c>
      <c r="I29" s="829">
        <v>301</v>
      </c>
      <c r="J29" s="829">
        <v>989</v>
      </c>
      <c r="K29" s="829">
        <v>388</v>
      </c>
      <c r="L29" s="837">
        <v>75</v>
      </c>
      <c r="M29" s="831">
        <v>12624</v>
      </c>
      <c r="N29" s="831">
        <v>10078</v>
      </c>
      <c r="O29" s="831">
        <v>8741</v>
      </c>
      <c r="P29" s="832">
        <v>408</v>
      </c>
      <c r="Q29" s="828">
        <v>929</v>
      </c>
      <c r="R29" s="829">
        <v>1140</v>
      </c>
      <c r="S29" s="829">
        <v>295</v>
      </c>
      <c r="T29" s="829">
        <v>951</v>
      </c>
      <c r="U29" s="829">
        <v>127</v>
      </c>
      <c r="V29" s="839">
        <v>8</v>
      </c>
      <c r="W29" s="828">
        <v>4854</v>
      </c>
      <c r="X29" s="833">
        <v>4098</v>
      </c>
      <c r="Y29" s="828">
        <v>2068</v>
      </c>
      <c r="Z29" s="828">
        <v>295</v>
      </c>
      <c r="AA29" s="828">
        <v>1735</v>
      </c>
      <c r="AB29" s="829">
        <v>380</v>
      </c>
      <c r="AC29" s="834">
        <v>6</v>
      </c>
      <c r="AD29" s="834">
        <v>38</v>
      </c>
      <c r="AE29" s="829">
        <v>261</v>
      </c>
      <c r="AF29" s="840">
        <v>67</v>
      </c>
    </row>
    <row r="30" spans="1:32" s="16" customFormat="1" ht="35.25" customHeight="1" x14ac:dyDescent="0.15">
      <c r="A30" s="848"/>
      <c r="B30" s="849" t="s">
        <v>315</v>
      </c>
      <c r="C30" s="828">
        <v>28170</v>
      </c>
      <c r="D30" s="850">
        <v>23578</v>
      </c>
      <c r="E30" s="850">
        <v>14396</v>
      </c>
      <c r="F30" s="850">
        <v>421</v>
      </c>
      <c r="G30" s="850">
        <v>8761</v>
      </c>
      <c r="H30" s="851">
        <v>1344</v>
      </c>
      <c r="I30" s="851">
        <v>564</v>
      </c>
      <c r="J30" s="851">
        <v>1810</v>
      </c>
      <c r="K30" s="851">
        <v>801</v>
      </c>
      <c r="L30" s="852">
        <v>8</v>
      </c>
      <c r="M30" s="853">
        <v>13281</v>
      </c>
      <c r="N30" s="850">
        <v>10537</v>
      </c>
      <c r="O30" s="853">
        <v>8539</v>
      </c>
      <c r="P30" s="854">
        <v>181</v>
      </c>
      <c r="Q30" s="850">
        <v>1817</v>
      </c>
      <c r="R30" s="851">
        <v>946</v>
      </c>
      <c r="S30" s="851">
        <v>431</v>
      </c>
      <c r="T30" s="851">
        <v>1188</v>
      </c>
      <c r="U30" s="851">
        <v>143</v>
      </c>
      <c r="V30" s="855" t="s">
        <v>178</v>
      </c>
      <c r="W30" s="850">
        <v>14889</v>
      </c>
      <c r="X30" s="855">
        <v>13041</v>
      </c>
      <c r="Y30" s="850">
        <v>5857</v>
      </c>
      <c r="Z30" s="850">
        <v>240</v>
      </c>
      <c r="AA30" s="850">
        <v>6944</v>
      </c>
      <c r="AB30" s="851">
        <v>398</v>
      </c>
      <c r="AC30" s="852">
        <v>133</v>
      </c>
      <c r="AD30" s="852">
        <v>622</v>
      </c>
      <c r="AE30" s="851">
        <v>658</v>
      </c>
      <c r="AF30" s="856">
        <v>8</v>
      </c>
    </row>
    <row r="31" spans="1:32" ht="18" customHeight="1" x14ac:dyDescent="0.15">
      <c r="A31" s="857" t="s">
        <v>673</v>
      </c>
      <c r="B31" s="186"/>
      <c r="C31" s="186"/>
    </row>
    <row r="32" spans="1:32" x14ac:dyDescent="0.15">
      <c r="A32" s="858" t="s">
        <v>636</v>
      </c>
    </row>
  </sheetData>
  <mergeCells count="30">
    <mergeCell ref="G1:O1"/>
    <mergeCell ref="P1:Y1"/>
    <mergeCell ref="A2:B2"/>
    <mergeCell ref="AD2:AF2"/>
    <mergeCell ref="A3:B5"/>
    <mergeCell ref="C3:L3"/>
    <mergeCell ref="M3:V3"/>
    <mergeCell ref="W3:AF3"/>
    <mergeCell ref="C4:C5"/>
    <mergeCell ref="D4:G4"/>
    <mergeCell ref="U4:U5"/>
    <mergeCell ref="H4:H5"/>
    <mergeCell ref="I4:I5"/>
    <mergeCell ref="J4:J5"/>
    <mergeCell ref="K4:K5"/>
    <mergeCell ref="L4:L5"/>
    <mergeCell ref="M4:M5"/>
    <mergeCell ref="N4:O4"/>
    <mergeCell ref="P4:Q4"/>
    <mergeCell ref="R4:R5"/>
    <mergeCell ref="S4:S5"/>
    <mergeCell ref="T4:T5"/>
    <mergeCell ref="AE4:AE5"/>
    <mergeCell ref="AF4:AF5"/>
    <mergeCell ref="V4:V5"/>
    <mergeCell ref="W4:W5"/>
    <mergeCell ref="X4:AA4"/>
    <mergeCell ref="AB4:AB5"/>
    <mergeCell ref="AC4:AC5"/>
    <mergeCell ref="AD4:AD5"/>
  </mergeCells>
  <phoneticPr fontId="2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3"/>
  <sheetViews>
    <sheetView view="pageBreakPreview" zoomScale="110" zoomScaleNormal="100" zoomScaleSheetLayoutView="110" workbookViewId="0">
      <selection sqref="A1:L1"/>
    </sheetView>
  </sheetViews>
  <sheetFormatPr defaultColWidth="8" defaultRowHeight="12" x14ac:dyDescent="0.15"/>
  <cols>
    <col min="1" max="1" width="8.875" style="48" customWidth="1"/>
    <col min="2" max="2" width="3.25" style="48" customWidth="1"/>
    <col min="3" max="3" width="7.625" style="48" customWidth="1"/>
    <col min="4" max="21" width="7.25" style="48" customWidth="1"/>
    <col min="22" max="22" width="9.125" style="48" customWidth="1"/>
    <col min="23" max="23" width="6" style="48" customWidth="1"/>
    <col min="24" max="16384" width="8" style="48"/>
  </cols>
  <sheetData>
    <row r="1" spans="1:24" s="43" customFormat="1" ht="33" customHeight="1" x14ac:dyDescent="0.15">
      <c r="A1" s="1035" t="s">
        <v>602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43" t="s">
        <v>580</v>
      </c>
    </row>
    <row r="2" spans="1:24" s="880" customFormat="1" ht="21" customHeight="1" x14ac:dyDescent="0.15">
      <c r="A2" s="880" t="s">
        <v>419</v>
      </c>
      <c r="O2" s="881" t="s">
        <v>161</v>
      </c>
    </row>
    <row r="3" spans="1:24" ht="18" customHeight="1" x14ac:dyDescent="0.15">
      <c r="A3" s="1029" t="s">
        <v>405</v>
      </c>
      <c r="B3" s="1029"/>
      <c r="C3" s="1031" t="s">
        <v>151</v>
      </c>
      <c r="D3" s="45" t="s">
        <v>152</v>
      </c>
      <c r="E3" s="45" t="s">
        <v>153</v>
      </c>
      <c r="F3" s="45" t="s">
        <v>154</v>
      </c>
      <c r="G3" s="45" t="s">
        <v>155</v>
      </c>
      <c r="H3" s="46" t="s">
        <v>156</v>
      </c>
      <c r="I3" s="45" t="s">
        <v>157</v>
      </c>
      <c r="J3" s="45" t="s">
        <v>158</v>
      </c>
      <c r="K3" s="45" t="s">
        <v>159</v>
      </c>
      <c r="L3" s="46" t="s">
        <v>160</v>
      </c>
      <c r="M3" s="209" t="s">
        <v>480</v>
      </c>
      <c r="N3" s="46" t="s">
        <v>481</v>
      </c>
      <c r="O3" s="46" t="s">
        <v>482</v>
      </c>
    </row>
    <row r="4" spans="1:24" ht="38.25" customHeight="1" x14ac:dyDescent="0.15">
      <c r="A4" s="1030"/>
      <c r="B4" s="1030"/>
      <c r="C4" s="1032"/>
      <c r="D4" s="49" t="s">
        <v>573</v>
      </c>
      <c r="E4" s="381" t="s">
        <v>479</v>
      </c>
      <c r="F4" s="49" t="s">
        <v>574</v>
      </c>
      <c r="G4" s="180" t="s">
        <v>575</v>
      </c>
      <c r="H4" s="230" t="s">
        <v>483</v>
      </c>
      <c r="I4" s="49" t="s">
        <v>568</v>
      </c>
      <c r="J4" s="49" t="s">
        <v>569</v>
      </c>
      <c r="K4" s="49" t="s">
        <v>570</v>
      </c>
      <c r="L4" s="230" t="s">
        <v>484</v>
      </c>
      <c r="M4" s="210" t="s">
        <v>571</v>
      </c>
      <c r="N4" s="230" t="s">
        <v>485</v>
      </c>
      <c r="O4" s="180" t="s">
        <v>572</v>
      </c>
    </row>
    <row r="5" spans="1:24" ht="24" customHeight="1" x14ac:dyDescent="0.15">
      <c r="A5" s="514" t="s">
        <v>641</v>
      </c>
      <c r="B5" s="197" t="s">
        <v>495</v>
      </c>
      <c r="C5" s="515">
        <v>53310</v>
      </c>
      <c r="D5" s="515">
        <v>1194</v>
      </c>
      <c r="E5" s="515">
        <v>5322</v>
      </c>
      <c r="F5" s="515">
        <v>8913</v>
      </c>
      <c r="G5" s="516">
        <v>6305</v>
      </c>
      <c r="H5" s="516">
        <v>5140</v>
      </c>
      <c r="I5" s="515">
        <v>418</v>
      </c>
      <c r="J5" s="515">
        <v>4258</v>
      </c>
      <c r="K5" s="515">
        <v>12741</v>
      </c>
      <c r="L5" s="516">
        <v>1871</v>
      </c>
      <c r="M5" s="517">
        <v>3097</v>
      </c>
      <c r="N5" s="516">
        <v>3703</v>
      </c>
      <c r="O5" s="516">
        <v>348</v>
      </c>
    </row>
    <row r="6" spans="1:24" s="55" customFormat="1" ht="24" customHeight="1" x14ac:dyDescent="0.15">
      <c r="A6" s="518" t="s">
        <v>496</v>
      </c>
      <c r="B6" s="519" t="s">
        <v>495</v>
      </c>
      <c r="C6" s="112">
        <v>50561</v>
      </c>
      <c r="D6" s="520">
        <v>1102</v>
      </c>
      <c r="E6" s="520">
        <v>5433</v>
      </c>
      <c r="F6" s="520">
        <v>7998</v>
      </c>
      <c r="G6" s="521">
        <v>5613</v>
      </c>
      <c r="H6" s="521">
        <v>5258</v>
      </c>
      <c r="I6" s="520">
        <v>492</v>
      </c>
      <c r="J6" s="520">
        <v>3552</v>
      </c>
      <c r="K6" s="520">
        <v>11675</v>
      </c>
      <c r="L6" s="521">
        <v>1961</v>
      </c>
      <c r="M6" s="522">
        <v>2815</v>
      </c>
      <c r="N6" s="521">
        <v>3510</v>
      </c>
      <c r="O6" s="521">
        <v>1152</v>
      </c>
    </row>
    <row r="7" spans="1:24" s="55" customFormat="1" ht="24" customHeight="1" x14ac:dyDescent="0.15">
      <c r="A7" s="410" t="s">
        <v>665</v>
      </c>
      <c r="B7" s="411" t="s">
        <v>495</v>
      </c>
      <c r="C7" s="263">
        <v>49685</v>
      </c>
      <c r="D7" s="412">
        <v>1023</v>
      </c>
      <c r="E7" s="412">
        <v>6039</v>
      </c>
      <c r="F7" s="412">
        <v>8067</v>
      </c>
      <c r="G7" s="413">
        <v>5163</v>
      </c>
      <c r="H7" s="413">
        <v>5363</v>
      </c>
      <c r="I7" s="412">
        <v>496</v>
      </c>
      <c r="J7" s="412">
        <v>3265</v>
      </c>
      <c r="K7" s="412">
        <v>11188</v>
      </c>
      <c r="L7" s="413">
        <v>1946</v>
      </c>
      <c r="M7" s="414">
        <v>2728</v>
      </c>
      <c r="N7" s="413">
        <v>3685</v>
      </c>
      <c r="O7" s="413">
        <v>722</v>
      </c>
    </row>
    <row r="8" spans="1:24" s="44" customFormat="1" ht="16.5" customHeight="1" x14ac:dyDescent="0.15">
      <c r="A8" s="25" t="s">
        <v>420</v>
      </c>
    </row>
    <row r="9" spans="1:24" x14ac:dyDescent="0.15">
      <c r="A9" s="1036" t="s">
        <v>642</v>
      </c>
      <c r="B9" s="1036"/>
      <c r="C9" s="1036"/>
      <c r="D9" s="1036"/>
      <c r="E9" s="1036"/>
      <c r="F9" s="1036"/>
      <c r="G9" s="1036"/>
      <c r="H9" s="1036"/>
      <c r="I9" s="1036"/>
      <c r="J9" s="1036"/>
      <c r="K9" s="1036"/>
    </row>
    <row r="10" spans="1:24" ht="13.5" customHeight="1" x14ac:dyDescent="0.15">
      <c r="A10" s="1037" t="s">
        <v>654</v>
      </c>
      <c r="B10" s="1037"/>
      <c r="C10" s="1037"/>
      <c r="D10" s="1037"/>
      <c r="E10" s="1037"/>
      <c r="F10" s="1037"/>
      <c r="G10" s="1037"/>
      <c r="H10" s="1037"/>
      <c r="I10" s="1037"/>
      <c r="J10" s="1037"/>
      <c r="K10" s="1037"/>
    </row>
    <row r="11" spans="1:24" ht="15.6" customHeight="1" x14ac:dyDescent="0.15">
      <c r="A11" s="1037" t="s">
        <v>655</v>
      </c>
      <c r="B11" s="1037"/>
      <c r="C11" s="1037"/>
      <c r="D11" s="1037"/>
      <c r="E11" s="1037"/>
      <c r="F11" s="1037"/>
      <c r="G11" s="1037"/>
      <c r="H11" s="1037"/>
      <c r="I11" s="1037"/>
      <c r="J11" s="1037"/>
      <c r="K11" s="1037"/>
      <c r="W11" s="1033"/>
      <c r="X11" s="1034"/>
    </row>
    <row r="12" spans="1:24" ht="15.6" customHeight="1" x14ac:dyDescent="0.15">
      <c r="A12" s="492"/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W12" s="490"/>
      <c r="X12" s="491"/>
    </row>
    <row r="13" spans="1:24" ht="15.6" customHeight="1" x14ac:dyDescent="0.15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2"/>
      <c r="W13" s="490"/>
      <c r="X13" s="491"/>
    </row>
    <row r="14" spans="1:24" x14ac:dyDescent="0.15">
      <c r="A14" s="229"/>
      <c r="B14" s="229"/>
      <c r="C14" s="229"/>
      <c r="D14" s="229"/>
      <c r="E14" s="229"/>
      <c r="F14" s="229"/>
      <c r="G14" s="229"/>
      <c r="H14" s="229"/>
    </row>
    <row r="16" spans="1:24" ht="18.75" x14ac:dyDescent="0.15">
      <c r="A16" s="535"/>
      <c r="B16" s="535"/>
      <c r="C16" s="1035" t="s">
        <v>695</v>
      </c>
      <c r="D16" s="1035"/>
      <c r="E16" s="1035"/>
      <c r="F16" s="1035"/>
      <c r="G16" s="1035"/>
      <c r="H16" s="1035"/>
      <c r="I16" s="1035"/>
      <c r="J16" s="1035"/>
      <c r="K16" s="1035"/>
      <c r="L16" s="1035"/>
      <c r="M16" s="1038" t="s">
        <v>403</v>
      </c>
      <c r="N16" s="1038"/>
      <c r="O16" s="1038"/>
      <c r="P16" s="1038"/>
      <c r="Q16" s="1038"/>
      <c r="R16" s="1038"/>
      <c r="S16" s="1038"/>
      <c r="T16" s="1038"/>
      <c r="U16" s="1038"/>
      <c r="V16" s="1038"/>
      <c r="W16" s="1033"/>
      <c r="X16" s="1034"/>
    </row>
    <row r="17" spans="1:24" s="882" customFormat="1" x14ac:dyDescent="0.15">
      <c r="A17" s="1039"/>
      <c r="B17" s="1039"/>
      <c r="C17" s="1039"/>
      <c r="D17" s="880"/>
      <c r="E17" s="880"/>
      <c r="F17" s="880"/>
      <c r="G17" s="880"/>
      <c r="H17" s="880"/>
      <c r="I17" s="880"/>
      <c r="J17" s="880"/>
      <c r="K17" s="880"/>
      <c r="L17" s="880"/>
      <c r="M17" s="880"/>
      <c r="N17" s="880"/>
      <c r="O17" s="880"/>
      <c r="P17" s="880"/>
      <c r="Q17" s="880"/>
      <c r="R17" s="880"/>
      <c r="S17" s="880"/>
      <c r="T17" s="880"/>
      <c r="U17" s="880"/>
      <c r="V17" s="881" t="s">
        <v>161</v>
      </c>
      <c r="W17" s="1040"/>
      <c r="X17" s="1040"/>
    </row>
    <row r="18" spans="1:24" ht="15" customHeight="1" x14ac:dyDescent="0.15">
      <c r="A18" s="994" t="s">
        <v>404</v>
      </c>
      <c r="B18" s="994"/>
      <c r="C18" s="1041"/>
      <c r="D18" s="1045" t="s">
        <v>401</v>
      </c>
      <c r="E18" s="1045"/>
      <c r="F18" s="1045"/>
      <c r="G18" s="1045"/>
      <c r="H18" s="1045"/>
      <c r="I18" s="1045"/>
      <c r="J18" s="1045"/>
      <c r="K18" s="1045"/>
      <c r="L18" s="1046"/>
      <c r="M18" s="1047" t="s">
        <v>402</v>
      </c>
      <c r="N18" s="1047"/>
      <c r="O18" s="1047"/>
      <c r="P18" s="1047"/>
      <c r="Q18" s="1047"/>
      <c r="R18" s="1047"/>
      <c r="S18" s="1047"/>
      <c r="T18" s="1047"/>
      <c r="U18" s="1048"/>
      <c r="V18" s="1049" t="s">
        <v>366</v>
      </c>
      <c r="W18" s="71"/>
      <c r="X18" s="71"/>
    </row>
    <row r="19" spans="1:24" ht="15" customHeight="1" x14ac:dyDescent="0.15">
      <c r="A19" s="1042"/>
      <c r="B19" s="1042"/>
      <c r="C19" s="1043"/>
      <c r="D19" s="1052" t="s">
        <v>378</v>
      </c>
      <c r="E19" s="1054" t="s">
        <v>576</v>
      </c>
      <c r="F19" s="1045" t="s">
        <v>367</v>
      </c>
      <c r="G19" s="1045"/>
      <c r="H19" s="1045"/>
      <c r="I19" s="1045"/>
      <c r="J19" s="1045"/>
      <c r="K19" s="1045"/>
      <c r="L19" s="1046"/>
      <c r="M19" s="1056" t="s">
        <v>577</v>
      </c>
      <c r="N19" s="1058" t="s">
        <v>578</v>
      </c>
      <c r="O19" s="1046" t="s">
        <v>368</v>
      </c>
      <c r="P19" s="1060"/>
      <c r="Q19" s="1060"/>
      <c r="R19" s="1060"/>
      <c r="S19" s="1060"/>
      <c r="T19" s="1060"/>
      <c r="U19" s="1061"/>
      <c r="V19" s="1050"/>
    </row>
    <row r="20" spans="1:24" ht="36.75" customHeight="1" x14ac:dyDescent="0.15">
      <c r="A20" s="995"/>
      <c r="B20" s="995"/>
      <c r="C20" s="1044"/>
      <c r="D20" s="1053"/>
      <c r="E20" s="1055"/>
      <c r="F20" s="531" t="s">
        <v>369</v>
      </c>
      <c r="G20" s="534" t="s">
        <v>370</v>
      </c>
      <c r="H20" s="531" t="s">
        <v>371</v>
      </c>
      <c r="I20" s="533" t="s">
        <v>643</v>
      </c>
      <c r="J20" s="533" t="s">
        <v>644</v>
      </c>
      <c r="K20" s="134" t="s">
        <v>372</v>
      </c>
      <c r="L20" s="532" t="s">
        <v>179</v>
      </c>
      <c r="M20" s="1057"/>
      <c r="N20" s="1059"/>
      <c r="O20" s="531" t="s">
        <v>369</v>
      </c>
      <c r="P20" s="534" t="s">
        <v>373</v>
      </c>
      <c r="Q20" s="533" t="s">
        <v>643</v>
      </c>
      <c r="R20" s="533" t="s">
        <v>644</v>
      </c>
      <c r="S20" s="533" t="s">
        <v>679</v>
      </c>
      <c r="T20" s="134" t="s">
        <v>374</v>
      </c>
      <c r="U20" s="531" t="s">
        <v>179</v>
      </c>
      <c r="V20" s="1051"/>
    </row>
    <row r="21" spans="1:24" ht="15" customHeight="1" x14ac:dyDescent="0.15">
      <c r="A21" s="1062" t="s">
        <v>584</v>
      </c>
      <c r="B21" s="1063" t="s">
        <v>339</v>
      </c>
      <c r="C21" s="149" t="s">
        <v>166</v>
      </c>
      <c r="D21" s="146">
        <v>54075</v>
      </c>
      <c r="E21" s="146">
        <v>39004</v>
      </c>
      <c r="F21" s="146">
        <v>15071</v>
      </c>
      <c r="G21" s="146">
        <v>8585</v>
      </c>
      <c r="H21" s="146">
        <v>846</v>
      </c>
      <c r="I21" s="146">
        <v>1096</v>
      </c>
      <c r="J21" s="146">
        <v>938</v>
      </c>
      <c r="K21" s="146">
        <v>2687</v>
      </c>
      <c r="L21" s="147">
        <v>919</v>
      </c>
      <c r="M21" s="148">
        <v>52887</v>
      </c>
      <c r="N21" s="146">
        <v>39004</v>
      </c>
      <c r="O21" s="146">
        <v>13883</v>
      </c>
      <c r="P21" s="146">
        <v>5884</v>
      </c>
      <c r="Q21" s="146">
        <v>2169</v>
      </c>
      <c r="R21" s="146">
        <v>1183</v>
      </c>
      <c r="S21" s="146">
        <v>428</v>
      </c>
      <c r="T21" s="146">
        <v>3792</v>
      </c>
      <c r="U21" s="146">
        <v>427</v>
      </c>
      <c r="V21" s="169">
        <v>-1188</v>
      </c>
    </row>
    <row r="22" spans="1:24" ht="15" customHeight="1" x14ac:dyDescent="0.15">
      <c r="A22" s="1062"/>
      <c r="B22" s="1064"/>
      <c r="C22" s="150" t="s">
        <v>180</v>
      </c>
      <c r="D22" s="50">
        <v>49288</v>
      </c>
      <c r="E22" s="50">
        <v>36600</v>
      </c>
      <c r="F22" s="112">
        <v>12688</v>
      </c>
      <c r="G22" s="50">
        <v>7406</v>
      </c>
      <c r="H22" s="50">
        <v>590</v>
      </c>
      <c r="I22" s="50">
        <v>763</v>
      </c>
      <c r="J22" s="50">
        <v>870</v>
      </c>
      <c r="K22" s="50">
        <v>2410</v>
      </c>
      <c r="L22" s="51">
        <v>649</v>
      </c>
      <c r="M22" s="52">
        <v>48960</v>
      </c>
      <c r="N22" s="50">
        <v>36600</v>
      </c>
      <c r="O22" s="50">
        <v>12360</v>
      </c>
      <c r="P22" s="50">
        <v>5576</v>
      </c>
      <c r="Q22" s="50">
        <v>1596</v>
      </c>
      <c r="R22" s="50">
        <v>1000</v>
      </c>
      <c r="S22" s="50">
        <v>351</v>
      </c>
      <c r="T22" s="50">
        <v>3412</v>
      </c>
      <c r="U22" s="50">
        <v>425</v>
      </c>
      <c r="V22" s="56">
        <v>-328</v>
      </c>
    </row>
    <row r="23" spans="1:24" ht="15" customHeight="1" x14ac:dyDescent="0.15">
      <c r="A23" s="1062"/>
      <c r="B23" s="1064"/>
      <c r="C23" s="151" t="s">
        <v>181</v>
      </c>
      <c r="D23" s="136">
        <v>4787</v>
      </c>
      <c r="E23" s="136">
        <v>2404</v>
      </c>
      <c r="F23" s="54">
        <v>2383</v>
      </c>
      <c r="G23" s="136">
        <v>1179</v>
      </c>
      <c r="H23" s="136">
        <v>256</v>
      </c>
      <c r="I23" s="136">
        <v>333</v>
      </c>
      <c r="J23" s="136">
        <v>68</v>
      </c>
      <c r="K23" s="136">
        <v>277</v>
      </c>
      <c r="L23" s="137">
        <v>270</v>
      </c>
      <c r="M23" s="138">
        <v>3927</v>
      </c>
      <c r="N23" s="136">
        <v>2404</v>
      </c>
      <c r="O23" s="136">
        <v>1523</v>
      </c>
      <c r="P23" s="136">
        <v>308</v>
      </c>
      <c r="Q23" s="136">
        <v>573</v>
      </c>
      <c r="R23" s="136">
        <v>183</v>
      </c>
      <c r="S23" s="136">
        <v>77</v>
      </c>
      <c r="T23" s="136">
        <v>380</v>
      </c>
      <c r="U23" s="136">
        <v>2</v>
      </c>
      <c r="V23" s="140">
        <v>-860</v>
      </c>
    </row>
    <row r="24" spans="1:24" ht="15" customHeight="1" x14ac:dyDescent="0.15">
      <c r="A24" s="1062"/>
      <c r="B24" s="1063" t="s">
        <v>248</v>
      </c>
      <c r="C24" s="57" t="s">
        <v>166</v>
      </c>
      <c r="D24" s="50">
        <v>6185</v>
      </c>
      <c r="E24" s="50">
        <v>3619</v>
      </c>
      <c r="F24" s="50">
        <v>2566</v>
      </c>
      <c r="G24" s="50">
        <v>385</v>
      </c>
      <c r="H24" s="50">
        <v>430</v>
      </c>
      <c r="I24" s="50">
        <v>57</v>
      </c>
      <c r="J24" s="50">
        <v>1183</v>
      </c>
      <c r="K24" s="50">
        <v>441</v>
      </c>
      <c r="L24" s="51">
        <v>70</v>
      </c>
      <c r="M24" s="52">
        <v>5300</v>
      </c>
      <c r="N24" s="50">
        <v>3619</v>
      </c>
      <c r="O24" s="50">
        <v>1681</v>
      </c>
      <c r="P24" s="50">
        <v>101</v>
      </c>
      <c r="Q24" s="50">
        <v>24</v>
      </c>
      <c r="R24" s="50">
        <v>938</v>
      </c>
      <c r="S24" s="50">
        <v>130</v>
      </c>
      <c r="T24" s="50">
        <v>442</v>
      </c>
      <c r="U24" s="50">
        <v>46</v>
      </c>
      <c r="V24" s="56">
        <v>-885</v>
      </c>
    </row>
    <row r="25" spans="1:24" ht="15" customHeight="1" x14ac:dyDescent="0.15">
      <c r="A25" s="1062"/>
      <c r="B25" s="1064"/>
      <c r="C25" s="57" t="s">
        <v>180</v>
      </c>
      <c r="D25" s="50">
        <v>5561</v>
      </c>
      <c r="E25" s="50">
        <v>3434</v>
      </c>
      <c r="F25" s="50">
        <v>2127</v>
      </c>
      <c r="G25" s="50">
        <v>312</v>
      </c>
      <c r="H25" s="50">
        <v>355</v>
      </c>
      <c r="I25" s="50">
        <v>21</v>
      </c>
      <c r="J25" s="50">
        <v>1000</v>
      </c>
      <c r="K25" s="50">
        <v>385</v>
      </c>
      <c r="L25" s="51">
        <v>54</v>
      </c>
      <c r="M25" s="52">
        <v>5029</v>
      </c>
      <c r="N25" s="50">
        <v>3434</v>
      </c>
      <c r="O25" s="50">
        <v>1595</v>
      </c>
      <c r="P25" s="50">
        <v>99</v>
      </c>
      <c r="Q25" s="50">
        <v>23</v>
      </c>
      <c r="R25" s="50">
        <v>870</v>
      </c>
      <c r="S25" s="50">
        <v>123</v>
      </c>
      <c r="T25" s="50">
        <v>434</v>
      </c>
      <c r="U25" s="50">
        <v>46</v>
      </c>
      <c r="V25" s="56">
        <v>-532</v>
      </c>
    </row>
    <row r="26" spans="1:24" ht="15" customHeight="1" x14ac:dyDescent="0.15">
      <c r="A26" s="1062"/>
      <c r="B26" s="1064"/>
      <c r="C26" s="57" t="s">
        <v>181</v>
      </c>
      <c r="D26" s="50">
        <v>624</v>
      </c>
      <c r="E26" s="50">
        <v>185</v>
      </c>
      <c r="F26" s="50">
        <v>439</v>
      </c>
      <c r="G26" s="50">
        <v>73</v>
      </c>
      <c r="H26" s="50">
        <v>75</v>
      </c>
      <c r="I26" s="50">
        <v>36</v>
      </c>
      <c r="J26" s="50">
        <v>183</v>
      </c>
      <c r="K26" s="50">
        <v>56</v>
      </c>
      <c r="L26" s="51">
        <v>16</v>
      </c>
      <c r="M26" s="52">
        <v>271</v>
      </c>
      <c r="N26" s="50">
        <v>185</v>
      </c>
      <c r="O26" s="50">
        <v>86</v>
      </c>
      <c r="P26" s="50">
        <v>2</v>
      </c>
      <c r="Q26" s="50">
        <v>1</v>
      </c>
      <c r="R26" s="50">
        <v>68</v>
      </c>
      <c r="S26" s="50">
        <v>7</v>
      </c>
      <c r="T26" s="50">
        <v>8</v>
      </c>
      <c r="U26" s="139" t="s">
        <v>377</v>
      </c>
      <c r="V26" s="56">
        <v>-353</v>
      </c>
    </row>
    <row r="27" spans="1:24" ht="15" customHeight="1" x14ac:dyDescent="0.15">
      <c r="A27" s="1065" t="s">
        <v>251</v>
      </c>
      <c r="B27" s="1063" t="s">
        <v>339</v>
      </c>
      <c r="C27" s="149" t="s">
        <v>151</v>
      </c>
      <c r="D27" s="146">
        <v>52095</v>
      </c>
      <c r="E27" s="146">
        <v>36270</v>
      </c>
      <c r="F27" s="146">
        <v>15825</v>
      </c>
      <c r="G27" s="146">
        <v>8894</v>
      </c>
      <c r="H27" s="146">
        <v>838</v>
      </c>
      <c r="I27" s="146">
        <v>1154</v>
      </c>
      <c r="J27" s="146">
        <v>1004</v>
      </c>
      <c r="K27" s="146">
        <v>3001</v>
      </c>
      <c r="L27" s="147">
        <v>934</v>
      </c>
      <c r="M27" s="148">
        <v>50615</v>
      </c>
      <c r="N27" s="146">
        <v>36270</v>
      </c>
      <c r="O27" s="146">
        <v>14345</v>
      </c>
      <c r="P27" s="146">
        <v>5966</v>
      </c>
      <c r="Q27" s="146">
        <v>2317</v>
      </c>
      <c r="R27" s="146">
        <v>1168</v>
      </c>
      <c r="S27" s="146">
        <v>458</v>
      </c>
      <c r="T27" s="146">
        <v>3965</v>
      </c>
      <c r="U27" s="146">
        <v>471</v>
      </c>
      <c r="V27" s="169">
        <v>-1480</v>
      </c>
    </row>
    <row r="28" spans="1:24" ht="15" customHeight="1" x14ac:dyDescent="0.15">
      <c r="A28" s="1066"/>
      <c r="B28" s="1064"/>
      <c r="C28" s="150" t="s">
        <v>375</v>
      </c>
      <c r="D28" s="50">
        <v>47530</v>
      </c>
      <c r="E28" s="50">
        <v>34104</v>
      </c>
      <c r="F28" s="50">
        <v>13426</v>
      </c>
      <c r="G28" s="50">
        <v>7731</v>
      </c>
      <c r="H28" s="50">
        <v>576</v>
      </c>
      <c r="I28" s="50">
        <v>835</v>
      </c>
      <c r="J28" s="50">
        <v>957</v>
      </c>
      <c r="K28" s="50">
        <v>2692</v>
      </c>
      <c r="L28" s="51">
        <v>635</v>
      </c>
      <c r="M28" s="52">
        <v>47167</v>
      </c>
      <c r="N28" s="50">
        <v>34104</v>
      </c>
      <c r="O28" s="50">
        <v>13063</v>
      </c>
      <c r="P28" s="50">
        <v>5731</v>
      </c>
      <c r="Q28" s="50">
        <v>1809</v>
      </c>
      <c r="R28" s="50">
        <v>1034</v>
      </c>
      <c r="S28" s="50">
        <v>381</v>
      </c>
      <c r="T28" s="50">
        <v>3642</v>
      </c>
      <c r="U28" s="50">
        <v>466</v>
      </c>
      <c r="V28" s="56">
        <v>-363</v>
      </c>
    </row>
    <row r="29" spans="1:24" ht="15" customHeight="1" x14ac:dyDescent="0.15">
      <c r="A29" s="1066"/>
      <c r="B29" s="1064"/>
      <c r="C29" s="151" t="s">
        <v>376</v>
      </c>
      <c r="D29" s="136">
        <v>4565</v>
      </c>
      <c r="E29" s="136">
        <v>2166</v>
      </c>
      <c r="F29" s="136">
        <v>2399</v>
      </c>
      <c r="G29" s="136">
        <v>1163</v>
      </c>
      <c r="H29" s="136">
        <v>262</v>
      </c>
      <c r="I29" s="136">
        <v>319</v>
      </c>
      <c r="J29" s="136">
        <v>47</v>
      </c>
      <c r="K29" s="136">
        <v>309</v>
      </c>
      <c r="L29" s="137">
        <v>299</v>
      </c>
      <c r="M29" s="138">
        <v>3448</v>
      </c>
      <c r="N29" s="136">
        <v>2166</v>
      </c>
      <c r="O29" s="136">
        <v>1282</v>
      </c>
      <c r="P29" s="136">
        <v>235</v>
      </c>
      <c r="Q29" s="136">
        <v>508</v>
      </c>
      <c r="R29" s="136">
        <v>134</v>
      </c>
      <c r="S29" s="136">
        <v>77</v>
      </c>
      <c r="T29" s="136">
        <v>323</v>
      </c>
      <c r="U29" s="136">
        <v>5</v>
      </c>
      <c r="V29" s="140">
        <v>-1117</v>
      </c>
    </row>
    <row r="30" spans="1:24" ht="15" customHeight="1" x14ac:dyDescent="0.15">
      <c r="A30" s="1066"/>
      <c r="B30" s="1063" t="s">
        <v>248</v>
      </c>
      <c r="C30" s="57" t="s">
        <v>151</v>
      </c>
      <c r="D30" s="50">
        <v>5846</v>
      </c>
      <c r="E30" s="50">
        <v>3195</v>
      </c>
      <c r="F30" s="50">
        <v>2651</v>
      </c>
      <c r="G30" s="50">
        <v>424</v>
      </c>
      <c r="H30" s="50">
        <v>421</v>
      </c>
      <c r="I30" s="50">
        <v>58</v>
      </c>
      <c r="J30" s="50">
        <v>1168</v>
      </c>
      <c r="K30" s="50">
        <v>518</v>
      </c>
      <c r="L30" s="51">
        <v>62</v>
      </c>
      <c r="M30" s="52">
        <v>5055</v>
      </c>
      <c r="N30" s="50">
        <v>3195</v>
      </c>
      <c r="O30" s="50">
        <v>1860</v>
      </c>
      <c r="P30" s="50">
        <v>137</v>
      </c>
      <c r="Q30" s="50">
        <v>50</v>
      </c>
      <c r="R30" s="50">
        <v>1004</v>
      </c>
      <c r="S30" s="50">
        <v>120</v>
      </c>
      <c r="T30" s="50">
        <v>505</v>
      </c>
      <c r="U30" s="50">
        <v>44</v>
      </c>
      <c r="V30" s="56">
        <v>-791</v>
      </c>
    </row>
    <row r="31" spans="1:24" ht="15" customHeight="1" x14ac:dyDescent="0.15">
      <c r="A31" s="1066"/>
      <c r="B31" s="1064"/>
      <c r="C31" s="57" t="s">
        <v>375</v>
      </c>
      <c r="D31" s="50">
        <v>5306</v>
      </c>
      <c r="E31" s="50">
        <v>3048</v>
      </c>
      <c r="F31" s="50">
        <v>2258</v>
      </c>
      <c r="G31" s="50">
        <v>331</v>
      </c>
      <c r="H31" s="50">
        <v>351</v>
      </c>
      <c r="I31" s="50">
        <v>31</v>
      </c>
      <c r="J31" s="50">
        <v>1034</v>
      </c>
      <c r="K31" s="50">
        <v>472</v>
      </c>
      <c r="L31" s="51">
        <v>39</v>
      </c>
      <c r="M31" s="52">
        <v>4849</v>
      </c>
      <c r="N31" s="50">
        <v>3048</v>
      </c>
      <c r="O31" s="50">
        <v>1801</v>
      </c>
      <c r="P31" s="50">
        <v>135</v>
      </c>
      <c r="Q31" s="50">
        <v>47</v>
      </c>
      <c r="R31" s="50">
        <v>957</v>
      </c>
      <c r="S31" s="50">
        <v>117</v>
      </c>
      <c r="T31" s="50">
        <v>501</v>
      </c>
      <c r="U31" s="50">
        <v>44</v>
      </c>
      <c r="V31" s="56">
        <v>-457</v>
      </c>
    </row>
    <row r="32" spans="1:24" ht="15" customHeight="1" x14ac:dyDescent="0.15">
      <c r="A32" s="1067"/>
      <c r="B32" s="1064"/>
      <c r="C32" s="135" t="s">
        <v>376</v>
      </c>
      <c r="D32" s="136">
        <v>540</v>
      </c>
      <c r="E32" s="136">
        <v>147</v>
      </c>
      <c r="F32" s="136">
        <v>393</v>
      </c>
      <c r="G32" s="136">
        <v>93</v>
      </c>
      <c r="H32" s="136">
        <v>70</v>
      </c>
      <c r="I32" s="136">
        <v>27</v>
      </c>
      <c r="J32" s="136">
        <v>134</v>
      </c>
      <c r="K32" s="136">
        <v>46</v>
      </c>
      <c r="L32" s="137">
        <v>23</v>
      </c>
      <c r="M32" s="138">
        <v>206</v>
      </c>
      <c r="N32" s="136">
        <v>147</v>
      </c>
      <c r="O32" s="136">
        <v>59</v>
      </c>
      <c r="P32" s="136">
        <v>2</v>
      </c>
      <c r="Q32" s="136">
        <v>3</v>
      </c>
      <c r="R32" s="136">
        <v>47</v>
      </c>
      <c r="S32" s="136">
        <v>3</v>
      </c>
      <c r="T32" s="136">
        <v>4</v>
      </c>
      <c r="U32" s="139" t="s">
        <v>377</v>
      </c>
      <c r="V32" s="140">
        <v>-334</v>
      </c>
    </row>
    <row r="33" spans="1:24" ht="15" customHeight="1" x14ac:dyDescent="0.15">
      <c r="A33" s="1065" t="s">
        <v>454</v>
      </c>
      <c r="B33" s="1063" t="s">
        <v>339</v>
      </c>
      <c r="C33" s="149" t="s">
        <v>151</v>
      </c>
      <c r="D33" s="241">
        <v>55123</v>
      </c>
      <c r="E33" s="241">
        <v>38094</v>
      </c>
      <c r="F33" s="241">
        <v>16139</v>
      </c>
      <c r="G33" s="241">
        <v>9084</v>
      </c>
      <c r="H33" s="241">
        <v>1541</v>
      </c>
      <c r="I33" s="241">
        <v>1537</v>
      </c>
      <c r="J33" s="241"/>
      <c r="K33" s="241">
        <v>2980</v>
      </c>
      <c r="L33" s="496">
        <v>997</v>
      </c>
      <c r="M33" s="497">
        <v>52763</v>
      </c>
      <c r="N33" s="241">
        <v>38094</v>
      </c>
      <c r="O33" s="241">
        <v>13779</v>
      </c>
      <c r="P33" s="241">
        <v>6628</v>
      </c>
      <c r="Q33" s="241">
        <v>2579</v>
      </c>
      <c r="R33" s="241"/>
      <c r="S33" s="241">
        <v>506</v>
      </c>
      <c r="T33" s="241">
        <v>3605</v>
      </c>
      <c r="U33" s="241">
        <v>461</v>
      </c>
      <c r="V33" s="498">
        <v>-2360</v>
      </c>
      <c r="W33" s="55"/>
      <c r="X33" s="55"/>
    </row>
    <row r="34" spans="1:24" ht="15" customHeight="1" x14ac:dyDescent="0.15">
      <c r="A34" s="1069"/>
      <c r="B34" s="1063"/>
      <c r="C34" s="150" t="s">
        <v>375</v>
      </c>
      <c r="D34" s="112">
        <v>50561</v>
      </c>
      <c r="E34" s="112">
        <v>36020</v>
      </c>
      <c r="F34" s="112">
        <v>13733</v>
      </c>
      <c r="G34" s="112">
        <v>7901</v>
      </c>
      <c r="H34" s="112">
        <v>1254</v>
      </c>
      <c r="I34" s="112">
        <v>1218</v>
      </c>
      <c r="J34" s="112"/>
      <c r="K34" s="112">
        <v>2651</v>
      </c>
      <c r="L34" s="109">
        <v>709</v>
      </c>
      <c r="M34" s="242">
        <v>49546</v>
      </c>
      <c r="N34" s="112">
        <v>36020</v>
      </c>
      <c r="O34" s="112">
        <v>12718</v>
      </c>
      <c r="P34" s="112">
        <v>6337</v>
      </c>
      <c r="Q34" s="112">
        <v>1979</v>
      </c>
      <c r="R34" s="112"/>
      <c r="S34" s="112">
        <v>458</v>
      </c>
      <c r="T34" s="112">
        <v>3483</v>
      </c>
      <c r="U34" s="112">
        <v>461</v>
      </c>
      <c r="V34" s="499">
        <v>-1015</v>
      </c>
      <c r="W34" s="55"/>
      <c r="X34" s="55"/>
    </row>
    <row r="35" spans="1:24" ht="15" customHeight="1" x14ac:dyDescent="0.15">
      <c r="A35" s="1070"/>
      <c r="B35" s="1063"/>
      <c r="C35" s="151" t="s">
        <v>376</v>
      </c>
      <c r="D35" s="54">
        <v>4562</v>
      </c>
      <c r="E35" s="54">
        <v>2074</v>
      </c>
      <c r="F35" s="54">
        <v>2406</v>
      </c>
      <c r="G35" s="54">
        <v>1183</v>
      </c>
      <c r="H35" s="54">
        <v>287</v>
      </c>
      <c r="I35" s="54">
        <v>319</v>
      </c>
      <c r="J35" s="54"/>
      <c r="K35" s="54">
        <v>329</v>
      </c>
      <c r="L35" s="243">
        <v>288</v>
      </c>
      <c r="M35" s="500">
        <v>3217</v>
      </c>
      <c r="N35" s="54">
        <v>2074</v>
      </c>
      <c r="O35" s="54">
        <v>1061</v>
      </c>
      <c r="P35" s="54">
        <v>291</v>
      </c>
      <c r="Q35" s="54">
        <v>600</v>
      </c>
      <c r="R35" s="54"/>
      <c r="S35" s="54">
        <v>48</v>
      </c>
      <c r="T35" s="54">
        <v>122</v>
      </c>
      <c r="U35" s="139" t="s">
        <v>377</v>
      </c>
      <c r="V35" s="501">
        <v>-1345</v>
      </c>
      <c r="W35" s="55"/>
      <c r="X35" s="55"/>
    </row>
    <row r="36" spans="1:24" ht="15" customHeight="1" x14ac:dyDescent="0.15">
      <c r="A36" s="1071" t="s">
        <v>562</v>
      </c>
      <c r="B36" s="1074" t="s">
        <v>339</v>
      </c>
      <c r="C36" s="445" t="s">
        <v>151</v>
      </c>
      <c r="D36" s="536">
        <v>54083</v>
      </c>
      <c r="E36" s="536">
        <v>36850</v>
      </c>
      <c r="F36" s="536">
        <v>16655</v>
      </c>
      <c r="G36" s="536">
        <v>9015</v>
      </c>
      <c r="H36" s="536">
        <v>2299</v>
      </c>
      <c r="I36" s="536">
        <v>1504</v>
      </c>
      <c r="J36" s="446"/>
      <c r="K36" s="536">
        <v>2652</v>
      </c>
      <c r="L36" s="537">
        <v>1111</v>
      </c>
      <c r="M36" s="538">
        <v>52397</v>
      </c>
      <c r="N36" s="536">
        <v>36850</v>
      </c>
      <c r="O36" s="536">
        <v>14895</v>
      </c>
      <c r="P36" s="536">
        <v>7159</v>
      </c>
      <c r="Q36" s="539">
        <v>2743</v>
      </c>
      <c r="R36" s="446"/>
      <c r="S36" s="536">
        <v>1783</v>
      </c>
      <c r="T36" s="536">
        <v>2575</v>
      </c>
      <c r="U36" s="540">
        <v>635</v>
      </c>
      <c r="V36" s="447">
        <v>-1760</v>
      </c>
      <c r="W36" s="424"/>
      <c r="X36" s="424"/>
    </row>
    <row r="37" spans="1:24" ht="15" customHeight="1" x14ac:dyDescent="0.15">
      <c r="A37" s="1072"/>
      <c r="B37" s="1074"/>
      <c r="C37" s="448" t="s">
        <v>375</v>
      </c>
      <c r="D37" s="541">
        <v>49685</v>
      </c>
      <c r="E37" s="541">
        <v>34829</v>
      </c>
      <c r="F37" s="541">
        <v>14320</v>
      </c>
      <c r="G37" s="541">
        <v>7886</v>
      </c>
      <c r="H37" s="541">
        <v>2017</v>
      </c>
      <c r="I37" s="541">
        <v>1225</v>
      </c>
      <c r="J37" s="449"/>
      <c r="K37" s="541">
        <v>2352</v>
      </c>
      <c r="L37" s="542">
        <v>770</v>
      </c>
      <c r="M37" s="543">
        <v>49254</v>
      </c>
      <c r="N37" s="541">
        <v>34829</v>
      </c>
      <c r="O37" s="541">
        <v>13819</v>
      </c>
      <c r="P37" s="541">
        <v>6848</v>
      </c>
      <c r="Q37" s="544">
        <v>2168</v>
      </c>
      <c r="R37" s="449"/>
      <c r="S37" s="541">
        <v>1629</v>
      </c>
      <c r="T37" s="541">
        <v>2544</v>
      </c>
      <c r="U37" s="545">
        <v>630</v>
      </c>
      <c r="V37" s="450">
        <v>-501</v>
      </c>
      <c r="W37" s="424"/>
      <c r="X37" s="424"/>
    </row>
    <row r="38" spans="1:24" ht="15" customHeight="1" x14ac:dyDescent="0.15">
      <c r="A38" s="1073"/>
      <c r="B38" s="1074"/>
      <c r="C38" s="451" t="s">
        <v>376</v>
      </c>
      <c r="D38" s="546">
        <v>4398</v>
      </c>
      <c r="E38" s="546">
        <v>2021</v>
      </c>
      <c r="F38" s="546">
        <v>2335</v>
      </c>
      <c r="G38" s="546">
        <v>1129</v>
      </c>
      <c r="H38" s="547">
        <v>282</v>
      </c>
      <c r="I38" s="547">
        <v>279</v>
      </c>
      <c r="J38" s="452"/>
      <c r="K38" s="546">
        <v>300</v>
      </c>
      <c r="L38" s="548">
        <v>341</v>
      </c>
      <c r="M38" s="549">
        <v>3143</v>
      </c>
      <c r="N38" s="546">
        <v>2021</v>
      </c>
      <c r="O38" s="546">
        <v>1076</v>
      </c>
      <c r="P38" s="547">
        <v>311</v>
      </c>
      <c r="Q38" s="550">
        <v>575</v>
      </c>
      <c r="R38" s="452"/>
      <c r="S38" s="547">
        <v>154</v>
      </c>
      <c r="T38" s="546">
        <v>31</v>
      </c>
      <c r="U38" s="551">
        <v>5</v>
      </c>
      <c r="V38" s="453">
        <v>-1259</v>
      </c>
      <c r="W38" s="424"/>
      <c r="X38" s="424"/>
    </row>
    <row r="39" spans="1:24" x14ac:dyDescent="0.15">
      <c r="A39" s="188" t="s">
        <v>203</v>
      </c>
    </row>
    <row r="40" spans="1:24" x14ac:dyDescent="0.15">
      <c r="A40" s="1068" t="s">
        <v>650</v>
      </c>
      <c r="B40" s="1068"/>
      <c r="C40" s="1068"/>
      <c r="D40" s="1068"/>
      <c r="E40" s="1068"/>
      <c r="F40" s="1068"/>
    </row>
    <row r="41" spans="1:24" x14ac:dyDescent="0.15">
      <c r="A41" s="1068" t="s">
        <v>680</v>
      </c>
      <c r="B41" s="1068"/>
      <c r="C41" s="1068"/>
      <c r="D41" s="1068"/>
      <c r="E41" s="1068"/>
      <c r="F41" s="1068"/>
    </row>
    <row r="42" spans="1:24" x14ac:dyDescent="0.15">
      <c r="A42" s="188" t="s">
        <v>678</v>
      </c>
    </row>
    <row r="43" spans="1:24" x14ac:dyDescent="0.15">
      <c r="A43" s="229"/>
      <c r="B43" s="229"/>
      <c r="C43" s="229"/>
      <c r="D43" s="229"/>
      <c r="E43" s="229"/>
      <c r="F43" s="229"/>
      <c r="G43" s="229"/>
      <c r="H43" s="229"/>
    </row>
  </sheetData>
  <mergeCells count="34">
    <mergeCell ref="A41:F41"/>
    <mergeCell ref="A33:A35"/>
    <mergeCell ref="B33:B35"/>
    <mergeCell ref="A36:A38"/>
    <mergeCell ref="B36:B38"/>
    <mergeCell ref="A40:F40"/>
    <mergeCell ref="A21:A26"/>
    <mergeCell ref="B21:B23"/>
    <mergeCell ref="B24:B26"/>
    <mergeCell ref="A27:A32"/>
    <mergeCell ref="B27:B29"/>
    <mergeCell ref="B30:B32"/>
    <mergeCell ref="A18:C20"/>
    <mergeCell ref="D18:L18"/>
    <mergeCell ref="M18:U18"/>
    <mergeCell ref="V18:V20"/>
    <mergeCell ref="D19:D20"/>
    <mergeCell ref="E19:E20"/>
    <mergeCell ref="F19:L19"/>
    <mergeCell ref="M19:M20"/>
    <mergeCell ref="N19:N20"/>
    <mergeCell ref="O19:U19"/>
    <mergeCell ref="C16:L16"/>
    <mergeCell ref="M16:V16"/>
    <mergeCell ref="W16:X16"/>
    <mergeCell ref="A17:C17"/>
    <mergeCell ref="W17:X17"/>
    <mergeCell ref="A3:B4"/>
    <mergeCell ref="C3:C4"/>
    <mergeCell ref="W11:X11"/>
    <mergeCell ref="A1:L1"/>
    <mergeCell ref="A9:K9"/>
    <mergeCell ref="A10:K10"/>
    <mergeCell ref="A11:K1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2‐3、2-4</vt:lpstr>
      <vt:lpstr>2‐5、2‐6、2‐7</vt:lpstr>
      <vt:lpstr>2‐8 産業・従業上の地位男女別15歳以上就業者数 </vt:lpstr>
      <vt:lpstr>2‐9、2-10</vt:lpstr>
      <vt:lpstr>2‐11、2-12</vt:lpstr>
      <vt:lpstr>2‐13 町別人口の推移(平成27年～令和2年)</vt:lpstr>
      <vt:lpstr>2‐14 年齢(各歳)男女別人口‐推計人口‐</vt:lpstr>
      <vt:lpstr>2‐15 年齢(各歳)男女別人口‐平成27年国勢調査‐</vt:lpstr>
      <vt:lpstr>2-16 地区別5歳階級別人口-住民基本台帳人口-</vt:lpstr>
      <vt:lpstr>2‐17 地区別5歳階級別人口‐平成27年国勢調査‐</vt:lpstr>
      <vt:lpstr>2‐18 外国人住民登録人口‐住民基本台帳人口‐</vt:lpstr>
      <vt:lpstr>'2 人口'!Print_Area</vt:lpstr>
      <vt:lpstr>'2‐1 人口及び世帯数の推移'!Print_Area</vt:lpstr>
      <vt:lpstr>'2‐11、2-12'!Print_Area</vt:lpstr>
      <vt:lpstr>'2‐13 町別人口の推移(平成27年～令和2年)'!Print_Area</vt:lpstr>
      <vt:lpstr>'2‐14 年齢(各歳)男女別人口‐推計人口‐'!Print_Area</vt:lpstr>
      <vt:lpstr>'2‐15 年齢(各歳)男女別人口‐平成27年国勢調査‐'!Print_Area</vt:lpstr>
      <vt:lpstr>'2-16 地区別5歳階級別人口-住民基本台帳人口-'!Print_Area</vt:lpstr>
      <vt:lpstr>'2‐17 地区別5歳階級別人口‐平成27年国勢調査‐'!Print_Area</vt:lpstr>
      <vt:lpstr>'2‐18 外国人住民登録人口‐住民基本台帳人口‐'!Print_Area</vt:lpstr>
      <vt:lpstr>'2‐3、2-4'!Print_Area</vt:lpstr>
      <vt:lpstr>'2‐5、2‐6、2‐7'!Print_Area</vt:lpstr>
      <vt:lpstr>'2‐8 産業・従業上の地位男女別15歳以上就業者数 '!Print_Area</vt:lpstr>
      <vt:lpstr>'2‐9、2-10'!Print_Area</vt:lpstr>
      <vt:lpstr>'7表 世帯数及び人口の推移'!Print_Area</vt:lpstr>
      <vt:lpstr>'8表 5歳階級人口ピラミッド'!Print_Area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2021-03-01T02:59:14Z</cp:lastPrinted>
  <dcterms:created xsi:type="dcterms:W3CDTF">1997-01-08T22:48:59Z</dcterms:created>
  <dcterms:modified xsi:type="dcterms:W3CDTF">2021-04-12T06:04:29Z</dcterms:modified>
</cp:coreProperties>
</file>