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19420" windowHeight="11620" tabRatio="510" activeTab="1"/>
  </bookViews>
  <sheets>
    <sheet name="別添①【本則基準】 ※終身追加" sheetId="3" r:id="rId1"/>
    <sheet name="別添②【本則ただし書】 ※終身既存" sheetId="4" r:id="rId2"/>
  </sheets>
  <definedNames>
    <definedName name="_xlnm.Print_Area" localSheetId="0">'別添①【本則基準】 ※終身追加'!$B$2:$AC$362</definedName>
    <definedName name="_xlnm.Print_Titles" localSheetId="0">'別添①【本則基準】 ※終身追加'!$11:$11</definedName>
    <definedName name="_xlnm.Print_Area" localSheetId="1">'別添②【本則ただし書】 ※終身既存'!$B$2:$AD$54</definedName>
    <definedName name="_xlnm.Print_Titles" localSheetId="1">'別添②【本則ただし書】 ※終身既存'!$9:$9</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<sst xmlns="http://schemas.openxmlformats.org/spreadsheetml/2006/main" xmlns:r="http://schemas.openxmlformats.org/officeDocument/2006/relationships" count="482" uniqueCount="482">
  <si>
    <t>階段があり左欄をみたして適合　→</t>
    <rPh sb="0" eb="2">
      <t>カイダン</t>
    </rPh>
    <rPh sb="5" eb="6">
      <t>ヒダリ</t>
    </rPh>
    <rPh sb="6" eb="7">
      <t>ラン</t>
    </rPh>
    <rPh sb="12" eb="14">
      <t>テキゴウ</t>
    </rPh>
    <phoneticPr fontId="20"/>
  </si>
  <si>
    <t>住所</t>
    <rPh sb="0" eb="2">
      <t>ジュウショ</t>
    </rPh>
    <phoneticPr fontId="20"/>
  </si>
  <si>
    <t>設けた段の有効幅員</t>
    <rPh sb="0" eb="1">
      <t>モウ</t>
    </rPh>
    <rPh sb="3" eb="4">
      <t>ダン</t>
    </rPh>
    <rPh sb="5" eb="7">
      <t>ユウコウ</t>
    </rPh>
    <rPh sb="7" eb="9">
      <t>フクイン</t>
    </rPh>
    <phoneticPr fontId="20"/>
  </si>
  <si>
    <t>1段</t>
    <rPh sb="1" eb="2">
      <t>ダン</t>
    </rPh>
    <phoneticPr fontId="20"/>
  </si>
  <si>
    <t>傾斜路</t>
    <rPh sb="0" eb="2">
      <t>ケイシャ</t>
    </rPh>
    <rPh sb="2" eb="3">
      <t>ロ</t>
    </rPh>
    <phoneticPr fontId="20"/>
  </si>
  <si>
    <t>資　格</t>
    <rPh sb="0" eb="1">
      <t>シ</t>
    </rPh>
    <rPh sb="2" eb="3">
      <t>カク</t>
    </rPh>
    <phoneticPr fontId="20"/>
  </si>
  <si>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</si>
  <si>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▼矛盾</t>
    <rPh sb="1" eb="3">
      <t>ムジュン</t>
    </rPh>
    <phoneticPr fontId="20"/>
  </si>
  <si>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</si>
  <si>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ｂ  250㎜以下の単純段差とし、かつ、手すりを設置できるようにしたもの</t>
  </si>
  <si>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20"/>
  </si>
  <si>
    <t>段</t>
    <rPh sb="0" eb="1">
      <t>ダン</t>
    </rPh>
    <phoneticPr fontId="20"/>
  </si>
  <si>
    <t>階段あるが左欄をみたさず非適合　→</t>
    <rPh sb="0" eb="2">
      <t>カイダン</t>
    </rPh>
    <rPh sb="5" eb="6">
      <t>ヒダリ</t>
    </rPh>
    <rPh sb="6" eb="7">
      <t>ラン</t>
    </rPh>
    <rPh sb="12" eb="13">
      <t>ヒ</t>
    </rPh>
    <rPh sb="13" eb="15">
      <t>テキゴウ</t>
    </rPh>
    <phoneticPr fontId="20"/>
  </si>
  <si>
    <t>①～⑥該当あり下記のとおり非適合</t>
    <rPh sb="3" eb="5">
      <t>ガイトウ</t>
    </rPh>
    <rPh sb="7" eb="9">
      <t>カキ</t>
    </rPh>
    <rPh sb="13" eb="14">
      <t>ヒ</t>
    </rPh>
    <rPh sb="14" eb="16">
      <t>テキゴウ</t>
    </rPh>
    <phoneticPr fontId="20"/>
  </si>
  <si>
    <t>⑥  室内又は室の部分の床とその他の部分の床の90㎜以上の段差</t>
  </si>
  <si>
    <r>
      <t>共同居住型賃貸住宅において終身建物賃貸借事業を行う場合　→　</t>
    </r>
    <r>
      <rPr>
        <b/>
        <sz val="9"/>
        <color auto="1"/>
        <rFont val="ＭＳ Ｐゴシック"/>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20"/>
  </si>
  <si>
    <t>所　属
事務所</t>
  </si>
  <si>
    <t>氏　名</t>
    <rPh sb="0" eb="1">
      <t>シ</t>
    </rPh>
    <rPh sb="2" eb="3">
      <t>メイ</t>
    </rPh>
    <phoneticPr fontId="20"/>
  </si>
  <si>
    <t>②  玄関の上がりかまちの段差</t>
  </si>
  <si>
    <t>② 蹴込みが30mm以下であること。</t>
  </si>
  <si>
    <t>立ち座りのためのものが設けられていること。</t>
  </si>
  <si>
    <t>本
書
類
の
作
成
者</t>
  </si>
  <si>
    <t>専用部分に便所はなく該当しない</t>
    <rPh sb="0" eb="2">
      <t>センヨウ</t>
    </rPh>
    <rPh sb="2" eb="4">
      <t>ブブン</t>
    </rPh>
    <rPh sb="5" eb="7">
      <t>ベンジョ</t>
    </rPh>
    <rPh sb="10" eb="12">
      <t>ガイトウ</t>
    </rPh>
    <phoneticPr fontId="20"/>
  </si>
  <si>
    <t>①  住戸その他の室の出入口、交差する動線がある部分その他やむを得ず手すりを設けることのできない部分</t>
  </si>
  <si>
    <t>存在するが外部からの高さ１ｍ以下</t>
    <rPh sb="0" eb="2">
      <t>ソンザイ</t>
    </rPh>
    <rPh sb="5" eb="7">
      <t>ガイブ</t>
    </rPh>
    <rPh sb="10" eb="11">
      <t>タカ</t>
    </rPh>
    <rPh sb="14" eb="16">
      <t>イカ</t>
    </rPh>
    <phoneticPr fontId="20"/>
  </si>
  <si>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</si>
  <si>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イ 　床が段差のない構造であること。</t>
  </si>
  <si>
    <t>建築士免許の種類</t>
    <rPh sb="0" eb="3">
      <t>ケンチクシ</t>
    </rPh>
    <rPh sb="3" eb="5">
      <t>メンキョ</t>
    </rPh>
    <rPh sb="6" eb="8">
      <t>シュルイ</t>
    </rPh>
    <phoneticPr fontId="20"/>
  </si>
  <si>
    <r>
      <rPr>
        <b/>
        <sz val="14"/>
        <color indexed="9"/>
        <rFont val="ＭＳ Ｐゴシック"/>
      </rPr>
      <t>Ｂ</t>
    </r>
    <r>
      <rPr>
        <b/>
        <sz val="10"/>
        <color indexed="9"/>
        <rFont val="ＭＳ Ｐゴシック"/>
      </rPr>
      <t>　【高齢者の居住の安定確保に関する法律施行規則第38条第９号に規定する基準】</t>
    </r>
  </si>
  <si>
    <t>ｃ  屋内側及び屋外側の高さが180㎜以下のまたぎ段差（踏み段を設ける場合にあっては、屋内側の高さが180㎜以下で屋外側の高さが360㎜以下のまたぎ段差）とし、かつ、手すりを設置できるようにしたもの</t>
  </si>
  <si>
    <t>欄相互：</t>
    <rPh sb="0" eb="1">
      <t>ラン</t>
    </rPh>
    <rPh sb="1" eb="3">
      <t>ソウゴ</t>
    </rPh>
    <phoneticPr fontId="20"/>
  </si>
  <si>
    <t>４欄用</t>
    <rPh sb="1" eb="2">
      <t>ラン</t>
    </rPh>
    <rPh sb="2" eb="3">
      <t>ヨウ</t>
    </rPh>
    <phoneticPr fontId="20"/>
  </si>
  <si>
    <t>１  住宅の専用部分に係る基準</t>
  </si>
  <si>
    <t>■■□□</t>
  </si>
  <si>
    <t>●適合</t>
    <rPh sb="1" eb="3">
      <t>テキゴウ</t>
    </rPh>
    <phoneticPr fontId="20"/>
  </si>
  <si>
    <t>建築士事務所の名称</t>
    <rPh sb="0" eb="3">
      <t>ケンチクシ</t>
    </rPh>
    <rPh sb="3" eb="6">
      <t>ジムショ</t>
    </rPh>
    <rPh sb="7" eb="9">
      <t>メイショウ</t>
    </rPh>
    <phoneticPr fontId="20"/>
  </si>
  <si>
    <t>非適合　→</t>
    <rPh sb="0" eb="1">
      <t>ヒ</t>
    </rPh>
    <rPh sb="1" eb="3">
      <t>テキゴウ</t>
    </rPh>
    <phoneticPr fontId="20"/>
  </si>
  <si>
    <t>登録番号</t>
    <rPh sb="0" eb="2">
      <t>トウロク</t>
    </rPh>
    <rPh sb="2" eb="4">
      <t>バンゴウ</t>
    </rPh>
    <phoneticPr fontId="20"/>
  </si>
  <si>
    <t>１階分の階段で出入口階に到達</t>
    <rPh sb="1" eb="2">
      <t>カイ</t>
    </rPh>
    <rPh sb="2" eb="3">
      <t>ブン</t>
    </rPh>
    <rPh sb="4" eb="6">
      <t>カイダン</t>
    </rPh>
    <rPh sb="7" eb="8">
      <t>デ</t>
    </rPh>
    <rPh sb="8" eb="10">
      <t>イリグチ</t>
    </rPh>
    <rPh sb="10" eb="11">
      <t>カイ</t>
    </rPh>
    <rPh sb="12" eb="14">
      <t>トウタツ</t>
    </rPh>
    <phoneticPr fontId="20"/>
  </si>
  <si>
    <t>段差あるが左欄ａ～c許容範囲内　→</t>
    <rPh sb="0" eb="2">
      <t>ダンサ</t>
    </rPh>
    <rPh sb="5" eb="6">
      <t>ヒダリ</t>
    </rPh>
    <rPh sb="6" eb="7">
      <t>ラン</t>
    </rPh>
    <rPh sb="10" eb="12">
      <t>キョヨウ</t>
    </rPh>
    <rPh sb="12" eb="15">
      <t>ハンイナイ</t>
    </rPh>
    <phoneticPr fontId="20"/>
  </si>
  <si>
    <t>３欄用</t>
    <rPh sb="1" eb="2">
      <t>ラン</t>
    </rPh>
    <rPh sb="2" eb="3">
      <t>ヨウ</t>
    </rPh>
    <phoneticPr fontId="20"/>
  </si>
  <si>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20"/>
  </si>
  <si>
    <t>① 踏面が240mm以上であり、かつ、けあげの寸法の２倍と踏面の寸法の和が550mm以上650mm以下であること。</t>
  </si>
  <si>
    <t>イ  日常生活空間内の通路の有効な幅員が780㎜（柱等の箇所にあっては750㎜）以上であること。</t>
  </si>
  <si>
    <t>くつずりと玄関外側の高低差</t>
    <rPh sb="10" eb="13">
      <t>コウテイサ</t>
    </rPh>
    <phoneticPr fontId="20"/>
  </si>
  <si>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20"/>
  </si>
  <si>
    <t>電話</t>
    <rPh sb="0" eb="2">
      <t>デンワ</t>
    </rPh>
    <phoneticPr fontId="20"/>
  </si>
  <si>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</si>
  <si>
    <t>該当しない</t>
    <rPh sb="0" eb="2">
      <t>ガイトウ</t>
    </rPh>
    <phoneticPr fontId="20"/>
  </si>
  <si>
    <t xml:space="preserve">22/21=1.048 </t>
  </si>
  <si>
    <t>①  玄関の出入口の段差で、くつずりと玄関外側の高低差を20㎜以下とし、かつ、くつずりと玄関土間の高低差を５㎜以下としたもの</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</si>
  <si>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</si>
  <si>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③  勝手口その他屋外に面する開口部（玄関を除く。以下「勝手口等」という。）の出入口及び上がりかまちの段差</t>
  </si>
  <si>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20"/>
  </si>
  <si>
    <t>④  居室の部分の床のうち次に掲げる基準に適合するものとその他の部分の床の300㎜以上450㎜以下の段差</t>
  </si>
  <si>
    <t>次に掲げる基準に適合していること。</t>
  </si>
  <si>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20"/>
  </si>
  <si>
    <t>⑤  浴室の出入口の段差で、20㎜以下の単純段差（立ち上がりの部分が一の段差をいう。以下同じ。）としたもの又は浴室内外の高低差を120㎜以下、またぎ高さを180㎜以下とし、かつ、手すりを設置したもの</t>
  </si>
  <si>
    <t>④ 手すりが、少なくとも片側に、かつ、踏面の先端からの高さが700㎜から900㎜の位置に設けられていること。</t>
  </si>
  <si>
    <t>（４）
便所及び浴室</t>
    <rPh sb="4" eb="6">
      <t>ベンジョ</t>
    </rPh>
    <rPh sb="6" eb="7">
      <t>オヨ</t>
    </rPh>
    <rPh sb="8" eb="10">
      <t>ヨクシツ</t>
    </rPh>
    <phoneticPr fontId="20"/>
  </si>
  <si>
    <t>③　180度屈曲部分が４段で構成され、かつ、その踏面の狭い方の形状が下から60度、30度、30度及び60度の順となる回り階段の部分</t>
  </si>
  <si>
    <t>ａ  180㎜（踏み段を設ける場合にあっては、360㎜）以下の単純段差としたもの</t>
  </si>
  <si>
    <t>ロ  日常生活空間外の床が、段差のない構造であること。ただし、次に掲げるものにあっては、この限りでない。</t>
  </si>
  <si>
    <t>①  玄関の出入口の段差</t>
  </si>
  <si>
    <t>③  勝手口等の出入口及び上がりかまちの段差</t>
  </si>
  <si>
    <t>２  住宅の共用部分に係る基準</t>
  </si>
  <si>
    <t>傾斜路と段の併設で対応（②に記述）</t>
    <rPh sb="0" eb="2">
      <t>ケイシャ</t>
    </rPh>
    <rPh sb="2" eb="3">
      <t>ロ</t>
    </rPh>
    <rPh sb="4" eb="5">
      <t>ダン</t>
    </rPh>
    <rPh sb="6" eb="8">
      <t>ヘイセツ</t>
    </rPh>
    <rPh sb="9" eb="11">
      <t>タイオウ</t>
    </rPh>
    <rPh sb="14" eb="16">
      <t>キジュツ</t>
    </rPh>
    <phoneticPr fontId="20"/>
  </si>
  <si>
    <t>便所</t>
  </si>
  <si>
    <t>①  転落防止のための手すりが、腰壁等の高さが650㎜以上1,100㎜未満の場合にあっては床面から1,100㎜以上の高さに、腰壁等の高さが650㎜未満の場合にあっては腰壁等から1,100㎜以上の高さに設けられていること。</t>
  </si>
  <si>
    <t>浴室内外の高低差</t>
    <rPh sb="0" eb="2">
      <t>ヨクシツ</t>
    </rPh>
    <rPh sb="2" eb="4">
      <t>ナイガイ</t>
    </rPh>
    <rPh sb="5" eb="8">
      <t>コウテイサ</t>
    </rPh>
    <phoneticPr fontId="20"/>
  </si>
  <si>
    <t>④  バルコニーの出入口の段差</t>
  </si>
  <si>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20"/>
  </si>
  <si>
    <t>⑤  浴室の出入口の段差</t>
  </si>
  <si>
    <t>イ  手すりが、次の表の（い）項に掲げる空間ごとに、（ろ）項に掲げる基準に適合していること。ただし、便所、浴室、玄関及び脱衣室にあっては、日常生活空間内に存するものに限る。</t>
  </si>
  <si>
    <t>浴槽出入りのためのものが設けられていること。</t>
  </si>
  <si>
    <t>③ 最上段の通路等への食い込み部分及び最下段の通路等への突出部分が設けられていないこと。</t>
  </si>
  <si>
    <t>①  エレベーターの出入口の有効な幅員が800㎜以上であること。</t>
  </si>
  <si>
    <t>階段</t>
  </si>
  <si>
    <t>住戸内にバルコニーなし</t>
    <rPh sb="0" eb="2">
      <t>ジュウコ</t>
    </rPh>
    <rPh sb="2" eb="3">
      <t>ナイ</t>
    </rPh>
    <phoneticPr fontId="20"/>
  </si>
  <si>
    <t>②  エレベーターホールに一辺を1,500㎜とする正方形の空間を確保できるものであること。</t>
  </si>
  <si>
    <t>ロ　出入口の幅員（軽微な改造により確保できる部分の長さを含む。）が750mm以上であること。</t>
  </si>
  <si>
    <t>□■■</t>
  </si>
  <si>
    <t>長辺：</t>
    <rPh sb="0" eb="1">
      <t>チョウ</t>
    </rPh>
    <rPh sb="1" eb="2">
      <t>アタ</t>
    </rPh>
    <phoneticPr fontId="20"/>
  </si>
  <si>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</si>
  <si>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(2)
主たる共用の階段</t>
    <rPh sb="4" eb="5">
      <t>シュ</t>
    </rPh>
    <rPh sb="7" eb="9">
      <t>キョウヨウ</t>
    </rPh>
    <rPh sb="10" eb="12">
      <t>カイダン</t>
    </rPh>
    <phoneticPr fontId="20"/>
  </si>
  <si>
    <t>住戸から建物出入口、共用施設、他住戸その他の日常的に利用する空間に至る少なくとも一の経路上に存する共用廊下が、次に掲げる基準に適合していること。</t>
  </si>
  <si>
    <t>浴室</t>
  </si>
  <si>
    <t>5mmを超える段差があり非適合</t>
    <rPh sb="4" eb="5">
      <t>コ</t>
    </rPh>
    <rPh sb="7" eb="9">
      <t>ダンサ</t>
    </rPh>
    <rPh sb="12" eb="13">
      <t>ヒ</t>
    </rPh>
    <rPh sb="13" eb="15">
      <t>テキゴウ</t>
    </rPh>
    <phoneticPr fontId="20"/>
  </si>
  <si>
    <t>踏み段有無</t>
    <rPh sb="0" eb="1">
      <t>フ</t>
    </rPh>
    <rPh sb="2" eb="3">
      <t>ダン</t>
    </rPh>
    <rPh sb="3" eb="5">
      <t>ウム</t>
    </rPh>
    <phoneticPr fontId="20"/>
  </si>
  <si>
    <t>１．申請事業の内容</t>
    <rPh sb="2" eb="4">
      <t>シンセイ</t>
    </rPh>
    <rPh sb="4" eb="6">
      <t>ジギョウ</t>
    </rPh>
    <rPh sb="7" eb="9">
      <t>ナイヨウ</t>
    </rPh>
    <phoneticPr fontId="20"/>
  </si>
  <si>
    <t>②  腰壁等の高さが650㎜未満の場合にあっては、腰壁等から800㎜以上の高さに達するように設けられていること。</t>
  </si>
  <si>
    <t>腰壁等：</t>
    <rPh sb="0" eb="1">
      <t>コシ</t>
    </rPh>
    <rPh sb="1" eb="2">
      <t>ヘキ</t>
    </rPh>
    <rPh sb="2" eb="3">
      <t>ナド</t>
    </rPh>
    <phoneticPr fontId="20"/>
  </si>
  <si>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</si>
  <si>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ｂ 面積が３㎡以上９㎡（当該居室の面積が18㎡以下の場合にあっては、当該面積の1/2）未満であること。</t>
  </si>
  <si>
    <t>ロ  建物出入口からエレベーターホールまでの経路上の床が、段差のない構造であること。</t>
  </si>
  <si>
    <t>四　浴室</t>
  </si>
  <si>
    <t>イ  共用廊下の床が、段差のない構造であること。</t>
  </si>
  <si>
    <t>□■□□□</t>
  </si>
  <si>
    <t>段差があり左欄ａ～c範囲を超える →</t>
    <rPh sb="0" eb="2">
      <t>ダンサ</t>
    </rPh>
    <rPh sb="5" eb="6">
      <t>ヒダリ</t>
    </rPh>
    <rPh sb="6" eb="7">
      <t>ラン</t>
    </rPh>
    <rPh sb="10" eb="12">
      <t>ハンイ</t>
    </rPh>
    <rPh sb="13" eb="14">
      <t>コ</t>
    </rPh>
    <phoneticPr fontId="20"/>
  </si>
  <si>
    <t>ハ  手すりが共用廊下（次の①及び②に掲げる部分を除く。）の少なくとも片側に、かつ、床面からの高さが700㎜から900㎜の位置に設けられていること。</t>
  </si>
  <si>
    <t>ロ  共用廊下の床に高低差が生じる場合にあっては、次に掲げる基準に適合していること。</t>
  </si>
  <si>
    <t>該当あり　左欄ａ～e許容範囲内　→</t>
    <rPh sb="0" eb="2">
      <t>ガイトウ</t>
    </rPh>
    <rPh sb="5" eb="6">
      <t>ヒダリ</t>
    </rPh>
    <rPh sb="6" eb="7">
      <t>ラン</t>
    </rPh>
    <rPh sb="10" eb="12">
      <t>キョヨウ</t>
    </rPh>
    <rPh sb="12" eb="15">
      <t>ハンイナイ</t>
    </rPh>
    <phoneticPr fontId="20"/>
  </si>
  <si>
    <t>①  勾配が1/12以下（高低差が80㎜以下の場合にあっては1/8以下）の傾斜路が設けられているか、又は、当該傾斜路及び段が併設されていること。</t>
  </si>
  <si>
    <t>該当する手すり子の間隔</t>
    <rPh sb="0" eb="2">
      <t>ガイトウ</t>
    </rPh>
    <phoneticPr fontId="20"/>
  </si>
  <si>
    <t>踏み段寸法</t>
    <rPh sb="0" eb="1">
      <t>フ</t>
    </rPh>
    <rPh sb="2" eb="3">
      <t>ダン</t>
    </rPh>
    <rPh sb="3" eb="5">
      <t>スンポウ</t>
    </rPh>
    <phoneticPr fontId="20"/>
  </si>
  <si>
    <t>②  エントランスホールその他手すりに沿って通行することが動線を著しく延長させる部分</t>
  </si>
  <si>
    <t>バルコニー</t>
  </si>
  <si>
    <t>ニ  直接外部に開放されている共用廊下（１階に存するものを除く。）にあっては、次に掲げる基準に適合していること。</t>
  </si>
  <si>
    <t>浴室の短辺は130cm以上
（一戸建ての住宅以外の住宅の用途に供する建築物内の住宅の浴室にあっては、120cm以上）</t>
  </si>
  <si>
    <t>ロ  直接外部に開放されている主たる共用の階段にあっては、次に掲げる基準に適合していること。ただし、高さ１ｍ以下の階段の部分については、この限りでない。</t>
  </si>
  <si>
    <t>②  転落防止のための手すりの手すり子で踏面の先端及び腰壁等（腰壁等の高さが650㎜未満の場合に限る。）からの高さが800㎜以内の部分に存するものの相互の間隔が、内法寸法で110㎜以下であること。</t>
  </si>
  <si>
    <t>■□■□</t>
  </si>
  <si>
    <t>ハ  建物出入口とエレベーターホールに高低差が生じる場合にあっては、次に掲げる基準に適合していること。</t>
  </si>
  <si>
    <t>◎無し</t>
    <rPh sb="1" eb="2">
      <t>ナ</t>
    </rPh>
    <phoneticPr fontId="20"/>
  </si>
  <si>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20"/>
  </si>
  <si>
    <t>②  転落防止のための手すりの手すり子で床面及び腰壁等（腰壁等の高さが650㎜未満の場合に限る。）からの高さが800㎜以内の部分に存するものの相互の間隔が、内法寸法で110㎜以下であること。</t>
  </si>
  <si>
    <t>◆未達</t>
    <rPh sb="1" eb="2">
      <t>ミ</t>
    </rPh>
    <rPh sb="2" eb="3">
      <t>タツ</t>
    </rPh>
    <phoneticPr fontId="20"/>
  </si>
  <si>
    <t>エレベーターで出入口階に到達</t>
    <rPh sb="7" eb="8">
      <t>デ</t>
    </rPh>
    <rPh sb="8" eb="10">
      <t>イリグチ</t>
    </rPh>
    <rPh sb="10" eb="11">
      <t>カイ</t>
    </rPh>
    <rPh sb="12" eb="14">
      <t>トウタツ</t>
    </rPh>
    <phoneticPr fontId="20"/>
  </si>
  <si>
    <t>■なし</t>
  </si>
  <si>
    <t>2段以上</t>
    <rPh sb="1" eb="2">
      <t>ダン</t>
    </rPh>
    <rPh sb="2" eb="4">
      <t>イジョウ</t>
    </rPh>
    <phoneticPr fontId="20"/>
  </si>
  <si>
    <t>□</t>
  </si>
  <si>
    <t>新築</t>
    <rPh sb="0" eb="2">
      <t>シンチク</t>
    </rPh>
    <phoneticPr fontId="20"/>
  </si>
  <si>
    <t>住戸内に階の別はなく該当しない</t>
    <rPh sb="0" eb="2">
      <t>ジュウコ</t>
    </rPh>
    <rPh sb="2" eb="3">
      <t>ナイ</t>
    </rPh>
    <rPh sb="4" eb="5">
      <t>カイ</t>
    </rPh>
    <rPh sb="6" eb="7">
      <t>ベツ</t>
    </rPh>
    <rPh sb="10" eb="12">
      <t>ガイトウ</t>
    </rPh>
    <phoneticPr fontId="20"/>
  </si>
  <si>
    <t>手すりの設置の基準</t>
  </si>
  <si>
    <t>２．バリアフリー基準への対応状況</t>
    <rPh sb="8" eb="10">
      <t>キジュン</t>
    </rPh>
    <rPh sb="12" eb="14">
      <t>タイオウ</t>
    </rPh>
    <rPh sb="14" eb="16">
      <t>ジョウキョウ</t>
    </rPh>
    <phoneticPr fontId="20"/>
  </si>
  <si>
    <t>踏込み：</t>
    <rPh sb="0" eb="2">
      <t>フミコ</t>
    </rPh>
    <phoneticPr fontId="20"/>
  </si>
  <si>
    <t>　□のある欄は、該当するものを
■に置き換えてください　　</t>
    <rPh sb="5" eb="6">
      <t>ラン</t>
    </rPh>
    <rPh sb="8" eb="10">
      <t>ガイトウ</t>
    </rPh>
    <rPh sb="18" eb="19">
      <t>オ</t>
    </rPh>
    <rPh sb="20" eb="21">
      <t>カ</t>
    </rPh>
    <phoneticPr fontId="20"/>
  </si>
  <si>
    <t>踏み段とバルコニー端との距離</t>
    <rPh sb="0" eb="1">
      <t>フ</t>
    </rPh>
    <rPh sb="2" eb="3">
      <t>ダン</t>
    </rPh>
    <rPh sb="9" eb="10">
      <t>バタ</t>
    </rPh>
    <rPh sb="12" eb="14">
      <t>キョリ</t>
    </rPh>
    <phoneticPr fontId="20"/>
  </si>
  <si>
    <t>添付資料の
対応箇所等</t>
    <rPh sb="0" eb="2">
      <t>テンプ</t>
    </rPh>
    <rPh sb="2" eb="4">
      <t>シリョウ</t>
    </rPh>
    <rPh sb="6" eb="8">
      <t>タイオウ</t>
    </rPh>
    <rPh sb="8" eb="10">
      <t>カショ</t>
    </rPh>
    <rPh sb="10" eb="11">
      <t>ナド</t>
    </rPh>
    <phoneticPr fontId="20"/>
  </si>
  <si>
    <t>Ｂの1(4)記載参照</t>
  </si>
  <si>
    <t>衣服の着脱のためのものが設置できるようになっていること。</t>
    <rPh sb="0" eb="2">
      <t>イフク</t>
    </rPh>
    <rPh sb="3" eb="5">
      <t>チャクダツ</t>
    </rPh>
    <rPh sb="12" eb="14">
      <t>セッチ</t>
    </rPh>
    <phoneticPr fontId="20"/>
  </si>
  <si>
    <t>※(けあげ)x2+(踏面)＝</t>
    <rPh sb="10" eb="11">
      <t>トウ</t>
    </rPh>
    <rPh sb="11" eb="12">
      <t>メン</t>
    </rPh>
    <phoneticPr fontId="20"/>
  </si>
  <si>
    <t>対応の状況</t>
    <rPh sb="0" eb="2">
      <t>タイオウ</t>
    </rPh>
    <rPh sb="3" eb="5">
      <t>ジョウキョウ</t>
    </rPh>
    <phoneticPr fontId="20"/>
  </si>
  <si>
    <t>②面積が２㎡以上（一戸建ての住宅以外の住宅の用途に供する建築物内の住宅の浴室にあっては、1.8㎡以上）であること</t>
  </si>
  <si>
    <t>計画数値・対処の状況
補足説明等</t>
    <rPh sb="0" eb="2">
      <t>ケイカク</t>
    </rPh>
    <rPh sb="2" eb="4">
      <t>スウチ</t>
    </rPh>
    <rPh sb="5" eb="7">
      <t>タイショ</t>
    </rPh>
    <rPh sb="8" eb="10">
      <t>ジョウキョウ</t>
    </rPh>
    <rPh sb="11" eb="16">
      <t>ホソクセツメイナド</t>
    </rPh>
    <phoneticPr fontId="20"/>
  </si>
  <si>
    <t>二　次のいずれかに掲げる基準に適合し、かつ、便器が腰掛け式であること。</t>
    <rPh sb="0" eb="1">
      <t>ニ</t>
    </rPh>
    <phoneticPr fontId="20"/>
  </si>
  <si>
    <t>窓台等：</t>
    <rPh sb="0" eb="1">
      <t>マド</t>
    </rPh>
    <rPh sb="1" eb="2">
      <t>ダイ</t>
    </rPh>
    <rPh sb="2" eb="3">
      <t>ナド</t>
    </rPh>
    <phoneticPr fontId="20"/>
  </si>
  <si>
    <t>①～⑥該当なし</t>
    <rPh sb="3" eb="5">
      <t>ガイトウ</t>
    </rPh>
    <phoneticPr fontId="20"/>
  </si>
  <si>
    <t>資料番号・
該当ページ</t>
    <rPh sb="0" eb="2">
      <t>シリョウ</t>
    </rPh>
    <rPh sb="2" eb="4">
      <t>バンゴウ</t>
    </rPh>
    <rPh sb="6" eb="8">
      <t>ガイトウ</t>
    </rPh>
    <phoneticPr fontId="20"/>
  </si>
  <si>
    <t>対応状況</t>
    <rPh sb="0" eb="2">
      <t>タイオウ</t>
    </rPh>
    <rPh sb="2" eb="4">
      <t>ジョウキョウ</t>
    </rPh>
    <phoneticPr fontId="20"/>
  </si>
  <si>
    <r>
      <t>日常生活空間のうち、便所が特定寝室の存する階にあること。　　　</t>
    </r>
    <r>
      <rPr>
        <sz val="9"/>
        <color auto="1"/>
        <rFont val="ＭＳ Ｐゴシック"/>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20"/>
  </si>
  <si>
    <t>①　90度屈曲部分が下階の床から上３段以内で構成され、かつ、その踏面の狭い方の形状がすべて30度以上となる回り階段の部分</t>
  </si>
  <si>
    <t>◎無段</t>
    <rPh sb="1" eb="2">
      <t>ム</t>
    </rPh>
    <rPh sb="2" eb="3">
      <t>ダン</t>
    </rPh>
    <phoneticPr fontId="20"/>
  </si>
  <si>
    <t>補足説明</t>
    <rPh sb="0" eb="2">
      <t>ホソク</t>
    </rPh>
    <rPh sb="2" eb="4">
      <t>セツメイ</t>
    </rPh>
    <phoneticPr fontId="20"/>
  </si>
  <si>
    <t>柱等の箇所の有効幅員</t>
    <rPh sb="0" eb="1">
      <t>ハシラ</t>
    </rPh>
    <rPh sb="1" eb="2">
      <t>ナド</t>
    </rPh>
    <rPh sb="3" eb="5">
      <t>カショ</t>
    </rPh>
    <rPh sb="6" eb="8">
      <t>ユウコウ</t>
    </rPh>
    <rPh sb="8" eb="10">
      <t>フクイン</t>
    </rPh>
    <phoneticPr fontId="20"/>
  </si>
  <si>
    <t>幅</t>
    <rPh sb="0" eb="1">
      <t>ハバ</t>
    </rPh>
    <phoneticPr fontId="20"/>
  </si>
  <si>
    <r>
      <t xml:space="preserve">(１)
段　差
</t>
    </r>
    <r>
      <rPr>
        <sz val="9"/>
        <color auto="1"/>
        <rFont val="ＭＳ Ｐゴシック"/>
      </rPr>
      <t>※専用住戸
　　内部</t>
    </r>
    <r>
      <rPr>
        <sz val="10"/>
        <color auto="1"/>
        <rFont val="ＭＳ Ｐゴシック"/>
      </rPr>
      <t xml:space="preserve">
</t>
    </r>
    <rPh sb="10" eb="12">
      <t>センヨウ</t>
    </rPh>
    <rPh sb="12" eb="14">
      <t>ジュウコ</t>
    </rPh>
    <rPh sb="17" eb="19">
      <t>ナイブ</t>
    </rPh>
    <phoneticPr fontId="20"/>
  </si>
  <si>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20"/>
  </si>
  <si>
    <r>
      <t xml:space="preserve">(４)
手すり
</t>
    </r>
    <r>
      <rPr>
        <sz val="9"/>
        <color auto="1"/>
        <rFont val="ＭＳ Ｐゴシック"/>
      </rPr>
      <t xml:space="preserve">
※専用住戸
　内部</t>
    </r>
  </si>
  <si>
    <t>mm</t>
  </si>
  <si>
    <t>２欄用</t>
    <rPh sb="1" eb="2">
      <t>ラン</t>
    </rPh>
    <rPh sb="2" eb="3">
      <t>ヨウ</t>
    </rPh>
    <phoneticPr fontId="20"/>
  </si>
  <si>
    <t>種類：</t>
    <rPh sb="0" eb="2">
      <t>シュルイ</t>
    </rPh>
    <phoneticPr fontId="20"/>
  </si>
  <si>
    <t>■□</t>
  </si>
  <si>
    <t>□■</t>
  </si>
  <si>
    <t>□□</t>
  </si>
  <si>
    <t>段差の種類</t>
    <rPh sb="0" eb="2">
      <t>ダンサ</t>
    </rPh>
    <rPh sb="3" eb="5">
      <t>シュルイ</t>
    </rPh>
    <phoneticPr fontId="20"/>
  </si>
  <si>
    <t>以外</t>
    <rPh sb="0" eb="2">
      <t>イガイ</t>
    </rPh>
    <phoneticPr fontId="20"/>
  </si>
  <si>
    <t xml:space="preserve">
手すりの設置
</t>
    <rPh sb="1" eb="2">
      <t>テ</t>
    </rPh>
    <rPh sb="5" eb="7">
      <t>セッチ</t>
    </rPh>
    <phoneticPr fontId="20"/>
  </si>
  <si>
    <t>■未答</t>
    <rPh sb="1" eb="2">
      <t>ミ</t>
    </rPh>
    <rPh sb="2" eb="3">
      <t>コタエ</t>
    </rPh>
    <phoneticPr fontId="20"/>
  </si>
  <si>
    <t>基準範囲内で適合　　→</t>
    <rPh sb="0" eb="2">
      <t>キジュン</t>
    </rPh>
    <rPh sb="2" eb="5">
      <t>ハンイナイ</t>
    </rPh>
    <rPh sb="6" eb="8">
      <t>テキゴウ</t>
    </rPh>
    <phoneticPr fontId="20"/>
  </si>
  <si>
    <t>Ｔ≧19.5（Ｔ：踏面の寸法[cm]）</t>
  </si>
  <si>
    <t>①  腰壁等の高さが650㎜以上800㎜未満の場合にあっては、床面（階段にあっては踏面の先端）から800㎜以上の高さに達するように設けられていること。</t>
  </si>
  <si>
    <t>高い</t>
    <rPh sb="0" eb="1">
      <t>タカ</t>
    </rPh>
    <phoneticPr fontId="20"/>
  </si>
  <si>
    <t>□■□□</t>
  </si>
  <si>
    <t>■□□□</t>
  </si>
  <si>
    <t>□□■□</t>
  </si>
  <si>
    <t>□□□■</t>
  </si>
  <si>
    <t>踏み段とかまちとの段差</t>
    <rPh sb="0" eb="1">
      <t>フ</t>
    </rPh>
    <rPh sb="2" eb="3">
      <t>ダン</t>
    </rPh>
    <rPh sb="9" eb="11">
      <t>ダンサ</t>
    </rPh>
    <phoneticPr fontId="20"/>
  </si>
  <si>
    <t>□□□□</t>
  </si>
  <si>
    <t>●適済</t>
    <rPh sb="1" eb="2">
      <t>テキ</t>
    </rPh>
    <rPh sb="2" eb="3">
      <t>スミ</t>
    </rPh>
    <phoneticPr fontId="20"/>
  </si>
  <si>
    <t>回り階段ではない</t>
    <rPh sb="0" eb="1">
      <t>マワ</t>
    </rPh>
    <rPh sb="2" eb="4">
      <t>カイダン</t>
    </rPh>
    <phoneticPr fontId="20"/>
  </si>
  <si>
    <t>基準範囲を超え非適合 →</t>
    <rPh sb="0" eb="2">
      <t>キジュン</t>
    </rPh>
    <rPh sb="2" eb="4">
      <t>ハンイ</t>
    </rPh>
    <rPh sb="5" eb="6">
      <t>コ</t>
    </rPh>
    <rPh sb="7" eb="8">
      <t>ヒ</t>
    </rPh>
    <rPh sb="8" eb="10">
      <t>テキゴウ</t>
    </rPh>
    <phoneticPr fontId="20"/>
  </si>
  <si>
    <t>に適合かつ日常生活空間の全部が設</t>
  </si>
  <si>
    <t>住戸内の階段</t>
    <rPh sb="0" eb="2">
      <t>ジュウコ</t>
    </rPh>
    <phoneticPr fontId="20"/>
  </si>
  <si>
    <t>①～⑥該当あるが下記のとおり適合</t>
    <rPh sb="3" eb="5">
      <t>ガイトウ</t>
    </rPh>
    <rPh sb="8" eb="10">
      <t>カキ</t>
    </rPh>
    <rPh sb="14" eb="16">
      <t>テキゴウ</t>
    </rPh>
    <phoneticPr fontId="20"/>
  </si>
  <si>
    <t>ホ 立ち座りのための手すりが設けられていること。</t>
    <rPh sb="10" eb="11">
      <t>テ</t>
    </rPh>
    <phoneticPr fontId="20"/>
  </si>
  <si>
    <t>該当部位なし</t>
    <rPh sb="0" eb="2">
      <t>ガイトウ</t>
    </rPh>
    <rPh sb="2" eb="4">
      <t>ブイ</t>
    </rPh>
    <phoneticPr fontId="20"/>
  </si>
  <si>
    <t>Ｒ÷Ｔ≦22÷21（Ｒ：けあげの寸法[cm]）</t>
  </si>
  <si>
    <t>専用部分に浴室はなく該当しない</t>
    <rPh sb="0" eb="2">
      <t>センヨウ</t>
    </rPh>
    <rPh sb="2" eb="4">
      <t>ブブン</t>
    </rPh>
    <rPh sb="5" eb="7">
      <t>ヨクシツ</t>
    </rPh>
    <rPh sb="10" eb="12">
      <t>ガイトウ</t>
    </rPh>
    <phoneticPr fontId="20"/>
  </si>
  <si>
    <t>□■□</t>
  </si>
  <si>
    <t>※複数ある場合は最も厳しい状況を記入</t>
    <rPh sb="1" eb="3">
      <t>フクスウ</t>
    </rPh>
    <rPh sb="5" eb="7">
      <t>バアイ</t>
    </rPh>
    <rPh sb="8" eb="9">
      <t>モット</t>
    </rPh>
    <rPh sb="10" eb="11">
      <t>キビ</t>
    </rPh>
    <rPh sb="13" eb="15">
      <t>ジョウキョウ</t>
    </rPh>
    <rPh sb="16" eb="18">
      <t>キニュウ</t>
    </rPh>
    <phoneticPr fontId="20"/>
  </si>
  <si>
    <t>設置可能</t>
    <rPh sb="0" eb="2">
      <t>セッチ</t>
    </rPh>
    <rPh sb="2" eb="4">
      <t>カノウ</t>
    </rPh>
    <phoneticPr fontId="20"/>
  </si>
  <si>
    <t>■□□</t>
  </si>
  <si>
    <t>踏み段：</t>
    <rPh sb="0" eb="1">
      <t>フ</t>
    </rPh>
    <rPh sb="2" eb="3">
      <t>ダン</t>
    </rPh>
    <phoneticPr fontId="20"/>
  </si>
  <si>
    <t>□□■</t>
  </si>
  <si>
    <t>●無し</t>
    <rPh sb="1" eb="2">
      <t>ナ</t>
    </rPh>
    <phoneticPr fontId="20"/>
  </si>
  <si>
    <t>②窓台等の高さが300mm以上650mm未満の場合にあっては、窓台等から800mm以上の高さに達するように設けられていること。</t>
  </si>
  <si>
    <t>□□□</t>
  </si>
  <si>
    <t>手すりを設置して適合 →</t>
    <rPh sb="0" eb="1">
      <t>テ</t>
    </rPh>
    <rPh sb="4" eb="6">
      <t>セッチ</t>
    </rPh>
    <rPh sb="8" eb="10">
      <t>テキゴウ</t>
    </rPh>
    <phoneticPr fontId="20"/>
  </si>
  <si>
    <t>２階以
上の窓</t>
  </si>
  <si>
    <t>段差あるが左欄許容範囲内　→</t>
    <rPh sb="0" eb="2">
      <t>ダンサ</t>
    </rPh>
    <rPh sb="5" eb="6">
      <t>ヒダリ</t>
    </rPh>
    <rPh sb="6" eb="7">
      <t>ラン</t>
    </rPh>
    <rPh sb="7" eb="9">
      <t>キョヨウ</t>
    </rPh>
    <rPh sb="9" eb="12">
      <t>ハンイナイ</t>
    </rPh>
    <phoneticPr fontId="20"/>
  </si>
  <si>
    <t>段差があり左欄範囲を超える　→</t>
    <rPh sb="0" eb="2">
      <t>ダンサ</t>
    </rPh>
    <rPh sb="5" eb="6">
      <t>ヒダリ</t>
    </rPh>
    <rPh sb="6" eb="7">
      <t>ラン</t>
    </rPh>
    <rPh sb="7" eb="9">
      <t>ハンイ</t>
    </rPh>
    <rPh sb="10" eb="11">
      <t>コ</t>
    </rPh>
    <phoneticPr fontId="20"/>
  </si>
  <si>
    <t>くつずりと玄関土間の高低差</t>
    <rPh sb="10" eb="13">
      <t>コウテイサ</t>
    </rPh>
    <phoneticPr fontId="20"/>
  </si>
  <si>
    <t>該当部位あり</t>
    <rPh sb="0" eb="2">
      <t>ガイトウ</t>
    </rPh>
    <rPh sb="2" eb="4">
      <t>ブイ</t>
    </rPh>
    <phoneticPr fontId="20"/>
  </si>
  <si>
    <t>一戸建て以外</t>
    <rPh sb="0" eb="2">
      <t>イッコ</t>
    </rPh>
    <rPh sb="2" eb="3">
      <t>ダ</t>
    </rPh>
    <rPh sb="4" eb="6">
      <t>イガイ</t>
    </rPh>
    <phoneticPr fontId="20"/>
  </si>
  <si>
    <t>ａ 介助用車いすの移動の妨げとならない位置に存すること。</t>
  </si>
  <si>
    <t>　段差部位の面積</t>
    <rPh sb="1" eb="3">
      <t>ダンサ</t>
    </rPh>
    <rPh sb="3" eb="5">
      <t>ブイ</t>
    </rPh>
    <rPh sb="6" eb="8">
      <t>メンセキ</t>
    </rPh>
    <phoneticPr fontId="20"/>
  </si>
  <si>
    <t>面積は２㎡以上
（一戸建ての住宅以外の住宅の用途に供する建築物内の住宅の浴室にあっては、1.8㎡以上）</t>
  </si>
  <si>
    <t>m2</t>
  </si>
  <si>
    <t>（居室全体の面積</t>
    <rPh sb="1" eb="3">
      <t>キョシツ</t>
    </rPh>
    <rPh sb="3" eb="5">
      <t>ゼンタイ</t>
    </rPh>
    <rPh sb="6" eb="8">
      <t>メンセキ</t>
    </rPh>
    <phoneticPr fontId="20"/>
  </si>
  <si>
    <t>m2）</t>
  </si>
  <si>
    <t>ｃ 当該部分の面積の合計が、当該居室の面積の1/2未満であること。</t>
  </si>
  <si>
    <t>該当あり　左欄ａ～e範囲を超える　→</t>
    <rPh sb="0" eb="2">
      <t>ガイトウ</t>
    </rPh>
    <rPh sb="5" eb="6">
      <t>ヒダリ</t>
    </rPh>
    <rPh sb="6" eb="7">
      <t>ラン</t>
    </rPh>
    <rPh sb="10" eb="12">
      <t>ハンイ</t>
    </rPh>
    <rPh sb="13" eb="14">
      <t>コ</t>
    </rPh>
    <phoneticPr fontId="20"/>
  </si>
  <si>
    <t>　段差部位長辺の長さ</t>
    <rPh sb="1" eb="3">
      <t>ダンサ</t>
    </rPh>
    <rPh sb="3" eb="5">
      <t>ブイ</t>
    </rPh>
    <rPh sb="5" eb="7">
      <t>チョウヘン</t>
    </rPh>
    <rPh sb="8" eb="9">
      <t>ナガ</t>
    </rPh>
    <phoneticPr fontId="20"/>
  </si>
  <si>
    <t>腰掛け式便器を使用</t>
    <rPh sb="0" eb="2">
      <t>コシカ</t>
    </rPh>
    <rPh sb="3" eb="4">
      <t>シキ</t>
    </rPh>
    <rPh sb="4" eb="6">
      <t>ベンキ</t>
    </rPh>
    <rPh sb="7" eb="9">
      <t>シヨウ</t>
    </rPh>
    <phoneticPr fontId="20"/>
  </si>
  <si>
    <t>住戸内に浴室はなく該当しない</t>
    <rPh sb="0" eb="2">
      <t>ジュウコ</t>
    </rPh>
    <rPh sb="2" eb="3">
      <t>ナイ</t>
    </rPh>
    <rPh sb="4" eb="6">
      <t>ヨクシツ</t>
    </rPh>
    <rPh sb="9" eb="11">
      <t>ガイトウ</t>
    </rPh>
    <phoneticPr fontId="20"/>
  </si>
  <si>
    <t>ｄ 長辺（工事を伴わない撤去等により確保できる部分の長さを含む。）が1,500㎜以上であること。</t>
  </si>
  <si>
    <t>手すり子：</t>
    <rPh sb="0" eb="1">
      <t>テ</t>
    </rPh>
    <rPh sb="3" eb="4">
      <t>コ</t>
    </rPh>
    <phoneticPr fontId="20"/>
  </si>
  <si>
    <t>　段差部位がその他より</t>
    <rPh sb="1" eb="3">
      <t>ダンサ</t>
    </rPh>
    <rPh sb="3" eb="5">
      <t>ブイ</t>
    </rPh>
    <rPh sb="8" eb="9">
      <t>タ</t>
    </rPh>
    <phoneticPr fontId="20"/>
  </si>
  <si>
    <t>低い</t>
    <rPh sb="0" eb="1">
      <t>ヒク</t>
    </rPh>
    <phoneticPr fontId="20"/>
  </si>
  <si>
    <t>共用部分に便所がない</t>
    <rPh sb="0" eb="2">
      <t>キョウヨウ</t>
    </rPh>
    <rPh sb="2" eb="4">
      <t>ブブン</t>
    </rPh>
    <rPh sb="5" eb="7">
      <t>ベンジョ</t>
    </rPh>
    <phoneticPr fontId="20"/>
  </si>
  <si>
    <t>ｅ その他の部分の床より高い位置にあること｡</t>
  </si>
  <si>
    <t>単純段差</t>
    <rPh sb="0" eb="2">
      <t>タンジュン</t>
    </rPh>
    <rPh sb="2" eb="4">
      <t>ダンサ</t>
    </rPh>
    <phoneticPr fontId="20"/>
  </si>
  <si>
    <t>主たる廊下の幅は、78cm以上
（柱の存する部分にあっては、75cm以上）</t>
  </si>
  <si>
    <t>登録の更新を受けようとする建物の状況は、　　　　年　　　月　　　日時点で、上記のとおりであることを誓約します。</t>
  </si>
  <si>
    <t>段差の高さ</t>
    <rPh sb="0" eb="2">
      <t>ダンサ</t>
    </rPh>
    <rPh sb="3" eb="4">
      <t>タカ</t>
    </rPh>
    <phoneticPr fontId="20"/>
  </si>
  <si>
    <r>
      <t>m</t>
    </r>
    <r>
      <rPr>
        <vertAlign val="superscript"/>
        <sz val="10"/>
        <color auto="1"/>
        <rFont val="ＭＳ Ｐ明朝"/>
      </rPr>
      <t>2</t>
    </r>
  </si>
  <si>
    <t>手すり設置の場合</t>
    <rPh sb="0" eb="1">
      <t>テ</t>
    </rPh>
    <rPh sb="3" eb="5">
      <t>セッチ</t>
    </rPh>
    <rPh sb="6" eb="8">
      <t>バアイ</t>
    </rPh>
    <phoneticPr fontId="20"/>
  </si>
  <si>
    <t>②　90度屈曲部分が踊場から上３段以内で構成され、かつ、その踏面の狭い方の形状がすべて30度以上となる回り階段の部分</t>
  </si>
  <si>
    <t>またぎ高さ</t>
    <rPh sb="3" eb="4">
      <t>タカ</t>
    </rPh>
    <phoneticPr fontId="20"/>
  </si>
  <si>
    <t>①短辺が130cm以上（一戸建ての住宅以外の住宅の用途に供する建築物内の住宅の浴室にあっては、120cm以上）であること</t>
  </si>
  <si>
    <t>またぎ段差</t>
    <rPh sb="3" eb="5">
      <t>ダンサ</t>
    </rPh>
    <phoneticPr fontId="20"/>
  </si>
  <si>
    <t>該当する共用廊下なし（長屋形式等）</t>
    <rPh sb="0" eb="2">
      <t>ガイトウ</t>
    </rPh>
    <rPh sb="4" eb="6">
      <t>キョウヨウ</t>
    </rPh>
    <rPh sb="6" eb="8">
      <t>ロウカ</t>
    </rPh>
    <rPh sb="11" eb="13">
      <t>ナガヤ</t>
    </rPh>
    <rPh sb="13" eb="15">
      <t>ケイシキ</t>
    </rPh>
    <rPh sb="15" eb="16">
      <t>ナド</t>
    </rPh>
    <phoneticPr fontId="20"/>
  </si>
  <si>
    <t>手すり設置</t>
    <rPh sb="0" eb="1">
      <t>テ</t>
    </rPh>
    <rPh sb="3" eb="5">
      <t>セッチ</t>
    </rPh>
    <phoneticPr fontId="20"/>
  </si>
  <si>
    <t>設置済み</t>
    <rPh sb="0" eb="2">
      <t>セッチ</t>
    </rPh>
    <rPh sb="2" eb="3">
      <t>ス</t>
    </rPh>
    <phoneticPr fontId="20"/>
  </si>
  <si>
    <t>共用部分に浴室がない</t>
    <rPh sb="0" eb="2">
      <t>キョウヨウ</t>
    </rPh>
    <rPh sb="2" eb="4">
      <t>ブブン</t>
    </rPh>
    <rPh sb="5" eb="7">
      <t>ヨクシツ</t>
    </rPh>
    <phoneticPr fontId="20"/>
  </si>
  <si>
    <t>なし</t>
  </si>
  <si>
    <t>手すり：</t>
    <rPh sb="0" eb="1">
      <t>テ</t>
    </rPh>
    <phoneticPr fontId="20"/>
  </si>
  <si>
    <t>■□□■</t>
  </si>
  <si>
    <t>(ろ)</t>
  </si>
  <si>
    <t>段差なし</t>
    <rPh sb="0" eb="2">
      <t>ダンサ</t>
    </rPh>
    <phoneticPr fontId="20"/>
  </si>
  <si>
    <t>②  手すりが、傾斜路の少なくとも片側に、かつ、床面からの高さが700㎜から900㎜の位置に設けられていること。</t>
  </si>
  <si>
    <t>奥行き</t>
    <rPh sb="0" eb="2">
      <t>オクユ</t>
    </rPh>
    <phoneticPr fontId="20"/>
  </si>
  <si>
    <t>（審査担当者使用欄）
記入加筆しないこと</t>
    <rPh sb="1" eb="3">
      <t>シンサ</t>
    </rPh>
    <rPh sb="3" eb="6">
      <t>タントウシャ</t>
    </rPh>
    <rPh sb="6" eb="8">
      <t>シヨウ</t>
    </rPh>
    <rPh sb="8" eb="9">
      <t>ラン</t>
    </rPh>
    <rPh sb="11" eb="13">
      <t>キニュウ</t>
    </rPh>
    <rPh sb="13" eb="15">
      <t>カヒツ</t>
    </rPh>
    <phoneticPr fontId="20"/>
  </si>
  <si>
    <r>
      <t xml:space="preserve">(３)
階　段
</t>
    </r>
    <r>
      <rPr>
        <sz val="9"/>
        <color auto="1"/>
        <rFont val="ＭＳ Ｐゴシック"/>
      </rPr>
      <t xml:space="preserve">
※専用住戸
　内部</t>
    </r>
    <rPh sb="4" eb="5">
      <t>カイ</t>
    </rPh>
    <rPh sb="6" eb="7">
      <t>ダン</t>
    </rPh>
    <phoneticPr fontId="20"/>
  </si>
  <si>
    <t>かまちとバルコニーとの段差</t>
    <rPh sb="11" eb="13">
      <t>ダンサ</t>
    </rPh>
    <phoneticPr fontId="20"/>
  </si>
  <si>
    <t>バルコニーと踏み段との段差</t>
    <rPh sb="6" eb="7">
      <t>フ</t>
    </rPh>
    <rPh sb="8" eb="9">
      <t>ダン</t>
    </rPh>
    <rPh sb="11" eb="13">
      <t>ダンサ</t>
    </rPh>
    <phoneticPr fontId="20"/>
  </si>
  <si>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20"/>
  </si>
  <si>
    <r>
      <rPr>
        <b/>
        <sz val="14"/>
        <color theme="0"/>
        <rFont val="ＭＳ Ｐゴシック"/>
      </rPr>
      <t>Ａ</t>
    </r>
    <r>
      <rPr>
        <b/>
        <sz val="10"/>
        <color theme="0"/>
        <rFont val="ＭＳ Ｐゴシック"/>
      </rPr>
      <t>　【高齢者の居住の安定確保に関する法律施行規則第38条第１号から第８号までに規定する基準】</t>
    </r>
    <rPh sb="28" eb="29">
      <t>ダイ</t>
    </rPh>
    <rPh sb="30" eb="31">
      <t>ゴウ</t>
    </rPh>
    <rPh sb="33" eb="34">
      <t>ダイ</t>
    </rPh>
    <rPh sb="35" eb="36">
      <t>ゴウ</t>
    </rPh>
    <phoneticPr fontId="20"/>
  </si>
  <si>
    <t>①～⑥該当あるが許容範囲内</t>
    <rPh sb="3" eb="5">
      <t>ガイトウ</t>
    </rPh>
    <rPh sb="8" eb="10">
      <t>キョヨウ</t>
    </rPh>
    <rPh sb="10" eb="13">
      <t>ハンイナイ</t>
    </rPh>
    <phoneticPr fontId="20"/>
  </si>
  <si>
    <t>①～⑥該当あり許容範囲を超え非適合</t>
    <rPh sb="3" eb="5">
      <t>ガイトウ</t>
    </rPh>
    <rPh sb="7" eb="9">
      <t>キョヨウ</t>
    </rPh>
    <rPh sb="9" eb="11">
      <t>ハンイ</t>
    </rPh>
    <rPh sb="12" eb="13">
      <t>コ</t>
    </rPh>
    <rPh sb="14" eb="15">
      <t>ヒ</t>
    </rPh>
    <rPh sb="15" eb="17">
      <t>テキゴウ</t>
    </rPh>
    <phoneticPr fontId="20"/>
  </si>
  <si>
    <r>
      <t xml:space="preserve">(２)
通路及び出入口の幅員
</t>
    </r>
    <r>
      <rPr>
        <sz val="9"/>
        <color auto="1"/>
        <rFont val="ＭＳ ゴシック"/>
      </rPr>
      <t>※専用住戸
　内部</t>
    </r>
    <r>
      <rPr>
        <sz val="10"/>
        <color auto="1"/>
        <rFont val="ＭＳ ゴシック"/>
      </rPr>
      <t xml:space="preserve">
</t>
    </r>
  </si>
  <si>
    <t>（3F以上）床から：</t>
    <rPh sb="3" eb="5">
      <t>イジョウ</t>
    </rPh>
    <rPh sb="6" eb="7">
      <t>ユカ</t>
    </rPh>
    <phoneticPr fontId="20"/>
  </si>
  <si>
    <t>共用
浴室</t>
    <rPh sb="0" eb="2">
      <t>キョウヨウ</t>
    </rPh>
    <phoneticPr fontId="20"/>
  </si>
  <si>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</si>
  <si>
    <t>該当部位あり　左欄許容範囲内　→</t>
    <rPh sb="0" eb="2">
      <t>ガイトウ</t>
    </rPh>
    <rPh sb="2" eb="4">
      <t>ブイ</t>
    </rPh>
    <rPh sb="7" eb="8">
      <t>ヒダリ</t>
    </rPh>
    <rPh sb="8" eb="9">
      <t>ラン</t>
    </rPh>
    <rPh sb="9" eb="11">
      <t>キョヨウ</t>
    </rPh>
    <rPh sb="11" eb="14">
      <t>ハンイナイ</t>
    </rPh>
    <phoneticPr fontId="20"/>
  </si>
  <si>
    <t>通路の有効幅員</t>
    <rPh sb="0" eb="2">
      <t>ツウロ</t>
    </rPh>
    <rPh sb="3" eb="5">
      <t>ユウコウ</t>
    </rPh>
    <rPh sb="5" eb="7">
      <t>フクイン</t>
    </rPh>
    <phoneticPr fontId="20"/>
  </si>
  <si>
    <t>該当する共用階段なし（平屋建て等）</t>
    <rPh sb="0" eb="2">
      <t>ガイトウ</t>
    </rPh>
    <rPh sb="4" eb="6">
      <t>キョウヨウ</t>
    </rPh>
    <rPh sb="6" eb="8">
      <t>カイダン</t>
    </rPh>
    <rPh sb="11" eb="13">
      <t>ヒラヤ</t>
    </rPh>
    <rPh sb="13" eb="14">
      <t>ダ</t>
    </rPh>
    <rPh sb="15" eb="16">
      <t>ナド</t>
    </rPh>
    <phoneticPr fontId="20"/>
  </si>
  <si>
    <t>該当部位あり　左欄範囲を超える　→</t>
    <rPh sb="0" eb="2">
      <t>ガイトウ</t>
    </rPh>
    <rPh sb="2" eb="4">
      <t>ブイ</t>
    </rPh>
    <rPh sb="7" eb="8">
      <t>ヒダリ</t>
    </rPh>
    <rPh sb="8" eb="9">
      <t>ラン</t>
    </rPh>
    <rPh sb="9" eb="11">
      <t>ハンイ</t>
    </rPh>
    <rPh sb="12" eb="13">
      <t>コ</t>
    </rPh>
    <phoneticPr fontId="20"/>
  </si>
  <si>
    <t>長辺の内法寸法</t>
    <rPh sb="0" eb="2">
      <t>チョウヘン</t>
    </rPh>
    <rPh sb="3" eb="5">
      <t>ウチノリ</t>
    </rPh>
    <rPh sb="5" eb="7">
      <t>スンポウ</t>
    </rPh>
    <phoneticPr fontId="20"/>
  </si>
  <si>
    <t>同一階になく非適合</t>
    <rPh sb="0" eb="2">
      <t>ドウイツ</t>
    </rPh>
    <rPh sb="2" eb="3">
      <t>カイ</t>
    </rPh>
    <rPh sb="6" eb="7">
      <t>ヒ</t>
    </rPh>
    <rPh sb="7" eb="9">
      <t>テキゴウ</t>
    </rPh>
    <phoneticPr fontId="20"/>
  </si>
  <si>
    <t>左欄をみたして適合　→</t>
    <rPh sb="0" eb="1">
      <t>ヒダリ</t>
    </rPh>
    <rPh sb="1" eb="2">
      <t>ラン</t>
    </rPh>
    <rPh sb="7" eb="9">
      <t>テキゴウ</t>
    </rPh>
    <phoneticPr fontId="20"/>
  </si>
  <si>
    <t>出入口の有効幅員</t>
    <rPh sb="0" eb="2">
      <t>デイ</t>
    </rPh>
    <rPh sb="2" eb="3">
      <t>グチ</t>
    </rPh>
    <rPh sb="4" eb="6">
      <t>ユウコウ</t>
    </rPh>
    <rPh sb="6" eb="8">
      <t>フクイン</t>
    </rPh>
    <phoneticPr fontId="20"/>
  </si>
  <si>
    <t>１．新築又は改修の別</t>
    <rPh sb="2" eb="4">
      <t>シンチク</t>
    </rPh>
    <rPh sb="4" eb="5">
      <t>マタ</t>
    </rPh>
    <rPh sb="6" eb="8">
      <t>カイシュウ</t>
    </rPh>
    <rPh sb="9" eb="10">
      <t>ベツ</t>
    </rPh>
    <phoneticPr fontId="20"/>
  </si>
  <si>
    <t>左欄をみたさず非適合　→</t>
    <rPh sb="0" eb="1">
      <t>ヒダリ</t>
    </rPh>
    <rPh sb="1" eb="2">
      <t>ラン</t>
    </rPh>
    <rPh sb="7" eb="8">
      <t>ヒ</t>
    </rPh>
    <rPh sb="8" eb="10">
      <t>テキゴウ</t>
    </rPh>
    <phoneticPr fontId="20"/>
  </si>
  <si>
    <t>存在するが外部からの高さ１ｍ以下</t>
  </si>
  <si>
    <t>イ～ハをみたす経路あり適合</t>
    <rPh sb="7" eb="9">
      <t>ケイロ</t>
    </rPh>
    <rPh sb="11" eb="13">
      <t>テキゴウ</t>
    </rPh>
    <phoneticPr fontId="20"/>
  </si>
  <si>
    <t>浴室出入口の有効幅員</t>
    <rPh sb="0" eb="2">
      <t>ヨクシツ</t>
    </rPh>
    <rPh sb="2" eb="4">
      <t>デイ</t>
    </rPh>
    <rPh sb="4" eb="5">
      <t>クチ</t>
    </rPh>
    <rPh sb="6" eb="8">
      <t>ユウコウ</t>
    </rPh>
    <rPh sb="8" eb="10">
      <t>フクイン</t>
    </rPh>
    <phoneticPr fontId="20"/>
  </si>
  <si>
    <t>住戸内に階段はなく該当しない</t>
    <rPh sb="0" eb="2">
      <t>ジュウコ</t>
    </rPh>
    <rPh sb="2" eb="3">
      <t>ナイ</t>
    </rPh>
    <rPh sb="4" eb="6">
      <t>カイダン</t>
    </rPh>
    <rPh sb="9" eb="11">
      <t>ガイトウ</t>
    </rPh>
    <phoneticPr fontId="20"/>
  </si>
  <si>
    <t>別記様式第４号</t>
    <rPh sb="0" eb="2">
      <t>ベッキ</t>
    </rPh>
    <rPh sb="2" eb="4">
      <t>ヨウシキ</t>
    </rPh>
    <rPh sb="4" eb="5">
      <t>ダイ</t>
    </rPh>
    <rPh sb="6" eb="7">
      <t>ゴウ</t>
    </rPh>
    <phoneticPr fontId="20"/>
  </si>
  <si>
    <t>　(左の基準②)</t>
    <rPh sb="2" eb="3">
      <t>ヒダリ</t>
    </rPh>
    <rPh sb="4" eb="6">
      <t>キジュン</t>
    </rPh>
    <phoneticPr fontId="20"/>
  </si>
  <si>
    <t>勾配</t>
    <rPh sb="0" eb="2">
      <t>コウバイ</t>
    </rPh>
    <phoneticPr fontId="20"/>
  </si>
  <si>
    <t>◎避け</t>
    <rPh sb="1" eb="2">
      <t>サ</t>
    </rPh>
    <phoneticPr fontId="20"/>
  </si>
  <si>
    <t>／</t>
  </si>
  <si>
    <t>八　階数が３以上である共同住宅の用途に供する建築物に
　は、原則として当該建築物の出入口のある階に停止する
　エレベーターを設置すること。</t>
  </si>
  <si>
    <t>Ｅ適合</t>
    <rPh sb="1" eb="3">
      <t>テキゴウ</t>
    </rPh>
    <phoneticPr fontId="20"/>
  </si>
  <si>
    <t>左欄をみたさず適合　→</t>
    <rPh sb="0" eb="1">
      <t>ヒダリ</t>
    </rPh>
    <rPh sb="1" eb="2">
      <t>ラン</t>
    </rPh>
    <rPh sb="7" eb="9">
      <t>テキゴウ</t>
    </rPh>
    <phoneticPr fontId="20"/>
  </si>
  <si>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20"/>
  </si>
  <si>
    <t>共用部分に便所はなく該当しない</t>
    <rPh sb="0" eb="2">
      <t>キョウヨウ</t>
    </rPh>
    <rPh sb="2" eb="4">
      <t>ブブン</t>
    </rPh>
    <rPh sb="5" eb="7">
      <t>ベンジョ</t>
    </rPh>
    <rPh sb="10" eb="12">
      <t>ガイトウ</t>
    </rPh>
    <phoneticPr fontId="20"/>
  </si>
  <si>
    <t>共同居住型賃貸住宅にあっては、共用部分に存する便所及び浴室が前項に掲げる基準に適合していること。</t>
  </si>
  <si>
    <t>けあげの寸法</t>
    <rPh sb="4" eb="6">
      <t>スンポウ</t>
    </rPh>
    <phoneticPr fontId="20"/>
  </si>
  <si>
    <t>該当部位なし（エレベーター非設置等）</t>
    <rPh sb="0" eb="2">
      <t>ガイトウ</t>
    </rPh>
    <rPh sb="2" eb="4">
      <t>ブイ</t>
    </rPh>
    <rPh sb="13" eb="14">
      <t>ヒ</t>
    </rPh>
    <rPh sb="14" eb="16">
      <t>セッチ</t>
    </rPh>
    <rPh sb="16" eb="17">
      <t>ナド</t>
    </rPh>
    <phoneticPr fontId="20"/>
  </si>
  <si>
    <t>①腰壁その他足がかりとなるおそれのある部分（以下「腰壁等」という。）の高さが650mm以上1,100mm未満の場合にあっては、床面から1,100mm以上の高さに達するように設けられていること。</t>
  </si>
  <si>
    <t>高さ：</t>
    <rPh sb="0" eb="1">
      <t>タカ</t>
    </rPh>
    <phoneticPr fontId="20"/>
  </si>
  <si>
    <t>ロ　蹴込みが30㎜以下であること。</t>
    <rPh sb="2" eb="4">
      <t>ケコ</t>
    </rPh>
    <rPh sb="9" eb="11">
      <t>イカ</t>
    </rPh>
    <phoneticPr fontId="20"/>
  </si>
  <si>
    <t>踏面の寸法</t>
    <rPh sb="0" eb="1">
      <t>フ</t>
    </rPh>
    <rPh sb="1" eb="2">
      <t>ヅラ</t>
    </rPh>
    <rPh sb="3" eb="5">
      <t>スンポウ</t>
    </rPh>
    <phoneticPr fontId="20"/>
  </si>
  <si>
    <t>踏面：</t>
    <rPh sb="0" eb="1">
      <t>フ</t>
    </rPh>
    <rPh sb="1" eb="2">
      <t>ヅラ</t>
    </rPh>
    <phoneticPr fontId="20"/>
  </si>
  <si>
    <t>③窓台等の高さが300mm未満の場合にあっては、床面から1,100mm以上の高さに達するように設けられていること。</t>
  </si>
  <si>
    <t>蹴上踏面：</t>
    <rPh sb="0" eb="2">
      <t>ケアゲ</t>
    </rPh>
    <rPh sb="2" eb="3">
      <t>フ</t>
    </rPh>
    <rPh sb="3" eb="4">
      <t>ヅラ</t>
    </rPh>
    <phoneticPr fontId="20"/>
  </si>
  <si>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</si>
  <si>
    <t>蹴込みの寸法</t>
    <rPh sb="0" eb="2">
      <t>ケコ</t>
    </rPh>
    <rPh sb="4" eb="6">
      <t>スンポウ</t>
    </rPh>
    <phoneticPr fontId="20"/>
  </si>
  <si>
    <t>　２  住宅の共用部分に係る基準</t>
  </si>
  <si>
    <t>回り階段：</t>
    <rPh sb="0" eb="1">
      <t>マワ</t>
    </rPh>
    <rPh sb="2" eb="4">
      <t>カイダン</t>
    </rPh>
    <phoneticPr fontId="20"/>
  </si>
  <si>
    <t>手すりの床面からの高さ</t>
    <rPh sb="0" eb="1">
      <t>テ</t>
    </rPh>
    <rPh sb="4" eb="6">
      <t>ユカメン</t>
    </rPh>
    <rPh sb="9" eb="10">
      <t>タカ</t>
    </rPh>
    <phoneticPr fontId="20"/>
  </si>
  <si>
    <t>5欄用</t>
    <rPh sb="1" eb="2">
      <t>ラン</t>
    </rPh>
    <rPh sb="2" eb="3">
      <t>ヨウ</t>
    </rPh>
    <phoneticPr fontId="20"/>
  </si>
  <si>
    <t>■□□□□</t>
  </si>
  <si>
    <t>□□■□□</t>
  </si>
  <si>
    <t>□□□■□</t>
  </si>
  <si>
    <t>左欄を満たして適合→</t>
    <rPh sb="0" eb="1">
      <t>ヒダリ</t>
    </rPh>
    <rPh sb="1" eb="2">
      <t>ラン</t>
    </rPh>
    <rPh sb="3" eb="4">
      <t>ミ</t>
    </rPh>
    <rPh sb="7" eb="9">
      <t>テキゴウ</t>
    </rPh>
    <phoneticPr fontId="20"/>
  </si>
  <si>
    <t>□□□□□</t>
  </si>
  <si>
    <t>以下に該当しない回り階段</t>
    <rPh sb="0" eb="2">
      <t>イカ</t>
    </rPh>
    <rPh sb="3" eb="5">
      <t>ガイトウ</t>
    </rPh>
    <rPh sb="8" eb="9">
      <t>マワ</t>
    </rPh>
    <rPh sb="10" eb="12">
      <t>カイダン</t>
    </rPh>
    <phoneticPr fontId="20"/>
  </si>
  <si>
    <t>◆寸法</t>
    <rPh sb="1" eb="3">
      <t>スンポウ</t>
    </rPh>
    <phoneticPr fontId="20"/>
  </si>
  <si>
    <t>①階段</t>
    <rPh sb="1" eb="3">
      <t>カイダン</t>
    </rPh>
    <phoneticPr fontId="20"/>
  </si>
  <si>
    <t>②階段</t>
    <rPh sb="1" eb="3">
      <t>カイダン</t>
    </rPh>
    <phoneticPr fontId="20"/>
  </si>
  <si>
    <t>③階段</t>
    <rPh sb="1" eb="3">
      <t>カイダン</t>
    </rPh>
    <phoneticPr fontId="20"/>
  </si>
  <si>
    <t>屈曲部が左欄①に該当する回り階段</t>
    <rPh sb="0" eb="2">
      <t>クッキョク</t>
    </rPh>
    <rPh sb="2" eb="3">
      <t>ブ</t>
    </rPh>
    <rPh sb="4" eb="5">
      <t>ヒダリ</t>
    </rPh>
    <rPh sb="5" eb="6">
      <t>ラン</t>
    </rPh>
    <rPh sb="8" eb="10">
      <t>ガイトウ</t>
    </rPh>
    <rPh sb="12" eb="13">
      <t>マワ</t>
    </rPh>
    <rPh sb="14" eb="16">
      <t>カイダン</t>
    </rPh>
    <phoneticPr fontId="20"/>
  </si>
  <si>
    <t>屈曲部が左欄②に該当する回り階段</t>
    <rPh sb="0" eb="2">
      <t>クッキョク</t>
    </rPh>
    <rPh sb="2" eb="3">
      <t>ブ</t>
    </rPh>
    <rPh sb="4" eb="5">
      <t>ヒダリ</t>
    </rPh>
    <rPh sb="5" eb="6">
      <t>ラン</t>
    </rPh>
    <rPh sb="8" eb="10">
      <t>ガイトウ</t>
    </rPh>
    <rPh sb="12" eb="13">
      <t>マワ</t>
    </rPh>
    <rPh sb="14" eb="16">
      <t>カイダン</t>
    </rPh>
    <phoneticPr fontId="20"/>
  </si>
  <si>
    <t>置階にある</t>
  </si>
  <si>
    <t>Ｂの2(3)記載参照</t>
  </si>
  <si>
    <t>屈曲部が左欄③に該当する回り階段</t>
    <rPh sb="0" eb="2">
      <t>クッキョク</t>
    </rPh>
    <rPh sb="2" eb="3">
      <t>ブ</t>
    </rPh>
    <rPh sb="4" eb="5">
      <t>ヒダリ</t>
    </rPh>
    <rPh sb="5" eb="6">
      <t>ラン</t>
    </rPh>
    <rPh sb="8" eb="10">
      <t>ガイトウ</t>
    </rPh>
    <rPh sb="12" eb="13">
      <t>マワ</t>
    </rPh>
    <rPh sb="14" eb="16">
      <t>カイダン</t>
    </rPh>
    <phoneticPr fontId="20"/>
  </si>
  <si>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20"/>
  </si>
  <si>
    <r>
      <t xml:space="preserve">(４)
手すり
</t>
    </r>
    <r>
      <rPr>
        <sz val="9"/>
        <color auto="1"/>
        <rFont val="ＭＳ Ｐゴシック"/>
      </rPr>
      <t xml:space="preserve">
※専用住戸
　内部</t>
    </r>
  </si>
  <si>
    <t>全空間で適合または該当しない</t>
    <rPh sb="0" eb="1">
      <t>ゼン</t>
    </rPh>
    <rPh sb="1" eb="3">
      <t>クウカン</t>
    </rPh>
    <rPh sb="4" eb="6">
      <t>テキゴウ</t>
    </rPh>
    <rPh sb="9" eb="11">
      <t>ガイトウ</t>
    </rPh>
    <phoneticPr fontId="20"/>
  </si>
  <si>
    <t>部分的に非適合あり</t>
    <rPh sb="0" eb="2">
      <t>ブブン</t>
    </rPh>
    <rPh sb="2" eb="3">
      <t>テキ</t>
    </rPh>
    <rPh sb="4" eb="5">
      <t>ヒ</t>
    </rPh>
    <rPh sb="5" eb="7">
      <t>テキゴウ</t>
    </rPh>
    <phoneticPr fontId="20"/>
  </si>
  <si>
    <t>適合がない</t>
    <rPh sb="0" eb="2">
      <t>テキゴウ</t>
    </rPh>
    <phoneticPr fontId="20"/>
  </si>
  <si>
    <t>(い)</t>
  </si>
  <si>
    <t>②  段が設けられている場合にあっては、当該段が(２)イの①から④までに掲げる基準※に適合していること。</t>
  </si>
  <si>
    <t>空間</t>
    <rPh sb="0" eb="2">
      <t>クウカン</t>
    </rPh>
    <phoneticPr fontId="20"/>
  </si>
  <si>
    <t>住戸内に開放廊下・階段なし</t>
    <rPh sb="0" eb="2">
      <t>ジュウコ</t>
    </rPh>
    <rPh sb="2" eb="3">
      <t>ナイ</t>
    </rPh>
    <rPh sb="4" eb="6">
      <t>カイホウ</t>
    </rPh>
    <rPh sb="6" eb="8">
      <t>ロウカ</t>
    </rPh>
    <rPh sb="9" eb="11">
      <t>カイダン</t>
    </rPh>
    <phoneticPr fontId="20"/>
  </si>
  <si>
    <t>←以下及びイ～ハ記入なしで可</t>
    <rPh sb="1" eb="3">
      <t>イカ</t>
    </rPh>
    <rPh sb="3" eb="4">
      <t>オヨ</t>
    </rPh>
    <rPh sb="8" eb="10">
      <t>キニュウ</t>
    </rPh>
    <rPh sb="13" eb="14">
      <t>カ</t>
    </rPh>
    <phoneticPr fontId="20"/>
  </si>
  <si>
    <t>１／</t>
  </si>
  <si>
    <t>勾配角度：</t>
    <rPh sb="0" eb="2">
      <t>コウバイ</t>
    </rPh>
    <rPh sb="2" eb="4">
      <t>カクド</t>
    </rPh>
    <phoneticPr fontId="20"/>
  </si>
  <si>
    <t>一　床は、原則として段差のない構造のものであること。</t>
  </si>
  <si>
    <t>片側</t>
    <rPh sb="0" eb="2">
      <t>カタガワ</t>
    </rPh>
    <phoneticPr fontId="20"/>
  </si>
  <si>
    <t>両側</t>
    <rPh sb="0" eb="2">
      <t>リョウガワ</t>
    </rPh>
    <phoneticPr fontId="20"/>
  </si>
  <si>
    <t>手すりの踏面からの高さ</t>
    <rPh sb="0" eb="1">
      <t>テ</t>
    </rPh>
    <rPh sb="4" eb="6">
      <t>フミヅラ</t>
    </rPh>
    <rPh sb="9" eb="10">
      <t>タカ</t>
    </rPh>
    <phoneticPr fontId="20"/>
  </si>
  <si>
    <t>設置済みで適合</t>
    <rPh sb="0" eb="2">
      <t>セッチ</t>
    </rPh>
    <rPh sb="2" eb="3">
      <t>ス</t>
    </rPh>
    <rPh sb="5" eb="7">
      <t>テキゴウ</t>
    </rPh>
    <phoneticPr fontId="20"/>
  </si>
  <si>
    <t>左欄をみたさず非適合</t>
    <rPh sb="0" eb="1">
      <t>ヒダリ</t>
    </rPh>
    <rPh sb="1" eb="2">
      <t>ラン</t>
    </rPh>
    <rPh sb="7" eb="8">
      <t>ヒ</t>
    </rPh>
    <rPh sb="8" eb="10">
      <t>テキゴウ</t>
    </rPh>
    <phoneticPr fontId="20"/>
  </si>
  <si>
    <t>玄関</t>
    <rPh sb="0" eb="2">
      <t>ゲンカン</t>
    </rPh>
    <phoneticPr fontId="20"/>
  </si>
  <si>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20"/>
  </si>
  <si>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20"/>
  </si>
  <si>
    <t>下地処理があり適合</t>
    <rPh sb="0" eb="2">
      <t>シタジ</t>
    </rPh>
    <rPh sb="2" eb="4">
      <t>ショリ</t>
    </rPh>
    <rPh sb="7" eb="9">
      <t>テキゴウ</t>
    </rPh>
    <phoneticPr fontId="20"/>
  </si>
  <si>
    <t>脱衣所</t>
    <rPh sb="0" eb="3">
      <t>ダツイジョ</t>
    </rPh>
    <phoneticPr fontId="20"/>
  </si>
  <si>
    <t>住戸内に脱衣室はなく該当しない</t>
    <rPh sb="0" eb="2">
      <t>ジュウコ</t>
    </rPh>
    <rPh sb="2" eb="3">
      <t>ナイ</t>
    </rPh>
    <rPh sb="4" eb="7">
      <t>ダツイシツ</t>
    </rPh>
    <rPh sb="10" eb="12">
      <t>ガイトウ</t>
    </rPh>
    <phoneticPr fontId="20"/>
  </si>
  <si>
    <t>腰壁等の高さ</t>
    <rPh sb="0" eb="2">
      <t>コシカベ</t>
    </rPh>
    <rPh sb="2" eb="3">
      <t>トウ</t>
    </rPh>
    <rPh sb="4" eb="5">
      <t>タカ</t>
    </rPh>
    <phoneticPr fontId="20"/>
  </si>
  <si>
    <t>② 腰壁の高さが300mm以上650mm未満の場合にあっては、腰壁等から800mm以上の高さに達するように設けられていること。</t>
  </si>
  <si>
    <r>
      <rPr>
        <b/>
        <sz val="14"/>
        <color theme="0"/>
        <rFont val="ＭＳ Ｐゴシック"/>
      </rPr>
      <t>Ｂ</t>
    </r>
    <r>
      <rPr>
        <b/>
        <sz val="10"/>
        <color theme="0"/>
        <rFont val="ＭＳ Ｐゴシック"/>
      </rPr>
      <t>　【高齢者の居住の安定確保に関する法律施行規則第38条第９号に規定する基準】</t>
    </r>
  </si>
  <si>
    <t>該当部位あり　左欄をみたさない →</t>
    <rPh sb="0" eb="2">
      <t>ガイトウ</t>
    </rPh>
    <rPh sb="2" eb="4">
      <t>ブイ</t>
    </rPh>
    <rPh sb="7" eb="8">
      <t>ヒダリ</t>
    </rPh>
    <rPh sb="8" eb="9">
      <t>ラン</t>
    </rPh>
    <phoneticPr fontId="20"/>
  </si>
  <si>
    <t>手すりの腰壁等からの高さ</t>
    <rPh sb="0" eb="1">
      <t>テ</t>
    </rPh>
    <rPh sb="4" eb="6">
      <t>コシカベ</t>
    </rPh>
    <rPh sb="6" eb="7">
      <t>トウ</t>
    </rPh>
    <rPh sb="10" eb="11">
      <t>タカ</t>
    </rPh>
    <phoneticPr fontId="20"/>
  </si>
  <si>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20"/>
  </si>
  <si>
    <t>腰壁から：</t>
    <rPh sb="0" eb="1">
      <t>コシ</t>
    </rPh>
    <rPh sb="1" eb="2">
      <t>ヘキ</t>
    </rPh>
    <phoneticPr fontId="20"/>
  </si>
  <si>
    <r>
      <t>共同居住型賃貸住宅（シェアハウス）※において</t>
    </r>
    <r>
      <rPr>
        <b/>
        <sz val="10"/>
        <color auto="1"/>
        <rFont val="ＭＳ Ｐゴシック"/>
      </rPr>
      <t>終身賃貸事業</t>
    </r>
    <r>
      <rPr>
        <sz val="10"/>
        <color auto="1"/>
        <rFont val="ＭＳ Ｐゴシック"/>
      </rPr>
      <t xml:space="preserve">を行う場合は、以下の（４）についてもご回答ください。該当しない場合は回答は不要です。
</t>
    </r>
    <r>
      <rPr>
        <sz val="9"/>
        <color auto="1"/>
        <rFont val="ＭＳ Ｐゴシック"/>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20"/>
  </si>
  <si>
    <t>部分適合</t>
    <rPh sb="0" eb="2">
      <t>ブブン</t>
    </rPh>
    <rPh sb="2" eb="4">
      <t>テキゴウ</t>
    </rPh>
    <phoneticPr fontId="20"/>
  </si>
  <si>
    <t>床面から：</t>
    <rPh sb="0" eb="1">
      <t>ユカ</t>
    </rPh>
    <rPh sb="1" eb="2">
      <t>メン</t>
    </rPh>
    <phoneticPr fontId="20"/>
  </si>
  <si>
    <t>該当部位なし　→</t>
    <rPh sb="0" eb="2">
      <t>ガイトウ</t>
    </rPh>
    <rPh sb="2" eb="4">
      <t>ブイ</t>
    </rPh>
    <phoneticPr fontId="20"/>
  </si>
  <si>
    <t>③ 腰壁等の高さが300mm未満の場合にあっては、床面から1,100mm以上の高さに達するように設けられていること。</t>
  </si>
  <si>
    <t>①窓台その他足がかりとなるおそれのある部分（以下「窓台等」という。）の高さが650mm以上800mm未満の場合にあっては、床面から800mm（３階以上の窓にあっては1,100mm）以上の高さに達するように設けられていること。</t>
  </si>
  <si>
    <t>住戸内に窓なし</t>
    <rPh sb="0" eb="2">
      <t>ジュウコ</t>
    </rPh>
    <rPh sb="2" eb="3">
      <t>ナイ</t>
    </rPh>
    <rPh sb="4" eb="5">
      <t>マド</t>
    </rPh>
    <phoneticPr fontId="20"/>
  </si>
  <si>
    <t>窓台等の高さ</t>
    <rPh sb="0" eb="1">
      <t>マド</t>
    </rPh>
    <rPh sb="1" eb="2">
      <t>ダイ</t>
    </rPh>
    <rPh sb="2" eb="3">
      <t>トウ</t>
    </rPh>
    <rPh sb="4" eb="5">
      <t>タカ</t>
    </rPh>
    <phoneticPr fontId="20"/>
  </si>
  <si>
    <t>階段あるが接地階の規模・設備が基準</t>
    <rPh sb="0" eb="2">
      <t>カイダン</t>
    </rPh>
    <rPh sb="5" eb="7">
      <t>セッチ</t>
    </rPh>
    <rPh sb="7" eb="8">
      <t>カイ</t>
    </rPh>
    <rPh sb="9" eb="11">
      <t>キボ</t>
    </rPh>
    <rPh sb="12" eb="14">
      <t>セツビ</t>
    </rPh>
    <rPh sb="15" eb="17">
      <t>キジュン</t>
    </rPh>
    <phoneticPr fontId="20"/>
  </si>
  <si>
    <t>イ  次の①から④まで（住戸のある階においてエレベーターを利用できる場合にあっては、③及び④）に掲げる基準に適合していること。</t>
  </si>
  <si>
    <t>手すりの窓台等からの高さ</t>
    <rPh sb="0" eb="1">
      <t>テ</t>
    </rPh>
    <rPh sb="4" eb="5">
      <t>マド</t>
    </rPh>
    <rPh sb="5" eb="6">
      <t>ダイ</t>
    </rPh>
    <rPh sb="6" eb="7">
      <t>トウ</t>
    </rPh>
    <rPh sb="10" eb="11">
      <t>タカ</t>
    </rPh>
    <phoneticPr fontId="20"/>
  </si>
  <si>
    <t>窓台から：</t>
    <rPh sb="0" eb="1">
      <t>マド</t>
    </rPh>
    <rPh sb="1" eb="2">
      <t>ダイ</t>
    </rPh>
    <phoneticPr fontId="20"/>
  </si>
  <si>
    <t>2F：手すりの床面からの高さ</t>
    <rPh sb="3" eb="4">
      <t>テ</t>
    </rPh>
    <rPh sb="7" eb="9">
      <t>ユカメン</t>
    </rPh>
    <rPh sb="12" eb="13">
      <t>タカ</t>
    </rPh>
    <phoneticPr fontId="20"/>
  </si>
  <si>
    <t>存在するが１階のため適用外</t>
    <rPh sb="0" eb="2">
      <t>ソンザイ</t>
    </rPh>
    <rPh sb="6" eb="7">
      <t>カイ</t>
    </rPh>
    <rPh sb="10" eb="12">
      <t>テキヨウ</t>
    </rPh>
    <rPh sb="12" eb="13">
      <t>ガイ</t>
    </rPh>
    <phoneticPr fontId="20"/>
  </si>
  <si>
    <t>（2F）床から：</t>
    <rPh sb="4" eb="5">
      <t>ユカ</t>
    </rPh>
    <phoneticPr fontId="20"/>
  </si>
  <si>
    <t>3F以上：手すりの床面からの高さ</t>
    <rPh sb="2" eb="4">
      <t>イジョウ</t>
    </rPh>
    <rPh sb="5" eb="6">
      <t>テ</t>
    </rPh>
    <rPh sb="9" eb="11">
      <t>ユカメン</t>
    </rPh>
    <rPh sb="14" eb="15">
      <t>タカ</t>
    </rPh>
    <phoneticPr fontId="20"/>
  </si>
  <si>
    <r>
      <t>廊下及び階段</t>
    </r>
    <r>
      <rPr>
        <sz val="8"/>
        <color auto="1"/>
        <rFont val="ＭＳ Ｐゴシック"/>
      </rPr>
      <t>（開放されている側に限る）</t>
    </r>
  </si>
  <si>
    <t>擁壁：</t>
    <rPh sb="0" eb="1">
      <t>ヨウ</t>
    </rPh>
    <rPh sb="1" eb="2">
      <t>ヘキ</t>
    </rPh>
    <phoneticPr fontId="20"/>
  </si>
  <si>
    <t>擁壁から：</t>
    <rPh sb="0" eb="1">
      <t>ヨウ</t>
    </rPh>
    <rPh sb="1" eb="2">
      <t>ヘキ</t>
    </rPh>
    <phoneticPr fontId="20"/>
  </si>
  <si>
    <t>手すりの床面からの高さ</t>
    <rPh sb="0" eb="1">
      <t>テ</t>
    </rPh>
    <rPh sb="4" eb="5">
      <t>ユカ</t>
    </rPh>
    <rPh sb="5" eb="6">
      <t>メン</t>
    </rPh>
    <rPh sb="9" eb="10">
      <t>タカ</t>
    </rPh>
    <phoneticPr fontId="20"/>
  </si>
  <si>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20"/>
  </si>
  <si>
    <t>（５）
部屋の配置</t>
    <rPh sb="4" eb="6">
      <t>ヘヤ</t>
    </rPh>
    <rPh sb="7" eb="9">
      <t>ハイチ</t>
    </rPh>
    <phoneticPr fontId="20"/>
  </si>
  <si>
    <r>
      <t xml:space="preserve">（６）
便所及び寝室
</t>
    </r>
    <r>
      <rPr>
        <sz val="9"/>
        <color auto="1"/>
        <rFont val="ＭＳ Ｐゴシック"/>
      </rPr>
      <t xml:space="preserve">
※専用住戸
　内部</t>
    </r>
    <rPh sb="4" eb="6">
      <t>ベンジョ</t>
    </rPh>
    <rPh sb="6" eb="7">
      <t>オヨ</t>
    </rPh>
    <rPh sb="8" eb="10">
      <t>シンシツ</t>
    </rPh>
    <phoneticPr fontId="20"/>
  </si>
  <si>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20"/>
  </si>
  <si>
    <r>
      <t>サービス付き高齢者向け住宅及び終身賃貸事業の用に供する賃貸住宅に係る
加齢対応構造等のチェックリスト</t>
    </r>
    <r>
      <rPr>
        <sz val="14"/>
        <color auto="1"/>
        <rFont val="ＭＳ Ｐゴシック"/>
      </rPr>
      <t xml:space="preserve">
</t>
    </r>
    <r>
      <rPr>
        <sz val="12"/>
        <color auto="1"/>
        <rFont val="ＭＳ Ｐゴシック"/>
      </rPr>
      <t>【高齢者の居住の安定確保に関する法律施行規則第38条本文に規定する基準】</t>
    </r>
  </si>
  <si>
    <t>適合</t>
    <rPh sb="0" eb="2">
      <t>テキゴウ</t>
    </rPh>
    <phoneticPr fontId="20"/>
  </si>
  <si>
    <t>非適合</t>
    <rPh sb="0" eb="1">
      <t>ヒ</t>
    </rPh>
    <rPh sb="1" eb="3">
      <t>テキゴウ</t>
    </rPh>
    <phoneticPr fontId="20"/>
  </si>
  <si>
    <t>非適合</t>
  </si>
  <si>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20"/>
  </si>
  <si>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20"/>
  </si>
  <si>
    <t>便器と壁の距離　</t>
  </si>
  <si>
    <t>離隔：</t>
    <rPh sb="0" eb="2">
      <t>リカク</t>
    </rPh>
    <phoneticPr fontId="20"/>
  </si>
  <si>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20"/>
  </si>
  <si>
    <t>寝室の面積（内法寸法）</t>
  </si>
  <si>
    <t>(１) 
共用廊下</t>
  </si>
  <si>
    <t>左欄をみたして③④適合　→</t>
    <rPh sb="0" eb="1">
      <t>ヒダリ</t>
    </rPh>
    <rPh sb="1" eb="2">
      <t>ラン</t>
    </rPh>
    <rPh sb="9" eb="11">
      <t>テキゴウ</t>
    </rPh>
    <phoneticPr fontId="20"/>
  </si>
  <si>
    <t>5mmを超える段差なく適合</t>
    <rPh sb="4" eb="5">
      <t>コ</t>
    </rPh>
    <rPh sb="7" eb="9">
      <t>ダンサ</t>
    </rPh>
    <rPh sb="11" eb="13">
      <t>テキゴウ</t>
    </rPh>
    <phoneticPr fontId="20"/>
  </si>
  <si>
    <t>共用廊下がない</t>
    <rPh sb="0" eb="2">
      <t>キョウヨウ</t>
    </rPh>
    <rPh sb="2" eb="4">
      <t>ロウカ</t>
    </rPh>
    <phoneticPr fontId="20"/>
  </si>
  <si>
    <t>高低差あるが基準対応して適合</t>
    <rPh sb="0" eb="3">
      <t>コウテイサ</t>
    </rPh>
    <rPh sb="6" eb="8">
      <t>キジュン</t>
    </rPh>
    <rPh sb="8" eb="10">
      <t>タイオウ</t>
    </rPh>
    <rPh sb="12" eb="14">
      <t>テキゴウ</t>
    </rPh>
    <phoneticPr fontId="20"/>
  </si>
  <si>
    <t>共用廊下に高低差がない</t>
    <rPh sb="0" eb="2">
      <t>キョウヨウ</t>
    </rPh>
    <rPh sb="2" eb="4">
      <t>ロウカ</t>
    </rPh>
    <rPh sb="5" eb="8">
      <t>コウテイサ</t>
    </rPh>
    <phoneticPr fontId="20"/>
  </si>
  <si>
    <t>該当しない→</t>
    <rPh sb="0" eb="2">
      <t>ガイトウ</t>
    </rPh>
    <phoneticPr fontId="20"/>
  </si>
  <si>
    <t>高低差あり基準未対応で非適合</t>
    <rPh sb="0" eb="3">
      <t>コウテイサ</t>
    </rPh>
    <rPh sb="5" eb="7">
      <t>キジュン</t>
    </rPh>
    <rPh sb="7" eb="10">
      <t>ミタイオウ</t>
    </rPh>
    <rPh sb="11" eb="12">
      <t>ヒ</t>
    </rPh>
    <rPh sb="12" eb="14">
      <t>テキゴウ</t>
    </rPh>
    <phoneticPr fontId="20"/>
  </si>
  <si>
    <t>生じた高低差</t>
    <rPh sb="0" eb="1">
      <t>ショウ</t>
    </rPh>
    <rPh sb="3" eb="6">
      <t>コウテイサ</t>
    </rPh>
    <phoneticPr fontId="20"/>
  </si>
  <si>
    <t>傾斜路のみで対応</t>
    <rPh sb="0" eb="2">
      <t>ケイシャ</t>
    </rPh>
    <rPh sb="2" eb="3">
      <t>ロ</t>
    </rPh>
    <rPh sb="6" eb="8">
      <t>タイオウ</t>
    </rPh>
    <phoneticPr fontId="20"/>
  </si>
  <si>
    <t>実勾配</t>
    <rPh sb="0" eb="1">
      <t>ジツ</t>
    </rPh>
    <rPh sb="1" eb="3">
      <t>コウバイ</t>
    </rPh>
    <phoneticPr fontId="20"/>
  </si>
  <si>
    <t>手すりが、次の表の(い)項に掲げる空間ごとに、それぞれ(ろ)項に掲げる基準に適合していること。ただし、便所及び浴室にあっては、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に存するものに限る。</t>
    <rPh sb="12" eb="13">
      <t>コウ</t>
    </rPh>
    <rPh sb="17" eb="19">
      <t>クウカン</t>
    </rPh>
    <rPh sb="30" eb="31">
      <t>コウ</t>
    </rPh>
    <rPh sb="53" eb="54">
      <t>オヨ</t>
    </rPh>
    <rPh sb="55" eb="57">
      <t>ヨクシツ</t>
    </rPh>
    <phoneticPr fontId="20"/>
  </si>
  <si>
    <t>※終身賃貸事業の用に供する賃貸住宅が既存住宅（建設工事の完了の日から起算して１年を経過した住宅又は人の居住の用に供したことのある住宅をいう。）である場合に適用されます。
　なお、建築材料又は構造方法により、基準により難い部分のある加齢対応構造等である構造及び設備であって、基準に適合する加齢対応構造等と同等以上の性能を有すると認められるものについては、都道府県知事等の判断で、この基準に適合するものとすることができます。</t>
  </si>
  <si>
    <t>設けた傾斜路勾配</t>
    <rPh sb="0" eb="1">
      <t>モウ</t>
    </rPh>
    <rPh sb="3" eb="5">
      <t>ケイシャ</t>
    </rPh>
    <rPh sb="5" eb="6">
      <t>ロ</t>
    </rPh>
    <rPh sb="6" eb="8">
      <t>コウバイ</t>
    </rPh>
    <phoneticPr fontId="20"/>
  </si>
  <si>
    <t>５欄用</t>
    <rPh sb="1" eb="2">
      <t>ラン</t>
    </rPh>
    <rPh sb="2" eb="3">
      <t>ヨウ</t>
    </rPh>
    <phoneticPr fontId="20"/>
  </si>
  <si>
    <t>※
(２)イ
①から④</t>
  </si>
  <si>
    <t>左欄をみたして①②適合　→</t>
    <rPh sb="0" eb="1">
      <t>ヒダリ</t>
    </rPh>
    <rPh sb="1" eb="2">
      <t>ラン</t>
    </rPh>
    <rPh sb="9" eb="11">
      <t>テキゴウ</t>
    </rPh>
    <phoneticPr fontId="20"/>
  </si>
  <si>
    <t>左欄をみたさず①②非適合　→</t>
    <rPh sb="0" eb="1">
      <t>ヒダリ</t>
    </rPh>
    <rPh sb="1" eb="2">
      <t>ラン</t>
    </rPh>
    <rPh sb="9" eb="10">
      <t>ヒ</t>
    </rPh>
    <rPh sb="10" eb="12">
      <t>テキゴウ</t>
    </rPh>
    <phoneticPr fontId="20"/>
  </si>
  <si>
    <t>左欄をみたさず非適合</t>
    <rPh sb="0" eb="2">
      <t>サラン</t>
    </rPh>
    <rPh sb="7" eb="8">
      <t>ヒ</t>
    </rPh>
    <rPh sb="8" eb="10">
      <t>テキゴウ</t>
    </rPh>
    <phoneticPr fontId="20"/>
  </si>
  <si>
    <t>手すりの設置</t>
    <rPh sb="0" eb="1">
      <t>テ</t>
    </rPh>
    <rPh sb="4" eb="6">
      <t>セッチ</t>
    </rPh>
    <phoneticPr fontId="20"/>
  </si>
  <si>
    <t>最上段食い込み</t>
    <rPh sb="0" eb="2">
      <t>サイジョウ</t>
    </rPh>
    <rPh sb="2" eb="3">
      <t>ダン</t>
    </rPh>
    <rPh sb="3" eb="4">
      <t>ク</t>
    </rPh>
    <rPh sb="5" eb="6">
      <t>コ</t>
    </rPh>
    <phoneticPr fontId="20"/>
  </si>
  <si>
    <t>七　以下には手すりを設けること</t>
  </si>
  <si>
    <t>あり</t>
  </si>
  <si>
    <t>最下段突出部分</t>
    <rPh sb="0" eb="1">
      <t>サイ</t>
    </rPh>
    <rPh sb="1" eb="3">
      <t>ゲダン</t>
    </rPh>
    <rPh sb="3" eb="5">
      <t>トッシュツ</t>
    </rPh>
    <rPh sb="5" eb="6">
      <t>ブ</t>
    </rPh>
    <rPh sb="6" eb="7">
      <t>ブン</t>
    </rPh>
    <phoneticPr fontId="20"/>
  </si>
  <si>
    <t>左欄をみたさず③④非適合　→</t>
    <rPh sb="0" eb="1">
      <t>ヒダリ</t>
    </rPh>
    <rPh sb="1" eb="2">
      <t>ラン</t>
    </rPh>
    <rPh sb="9" eb="10">
      <t>ヒ</t>
    </rPh>
    <rPh sb="10" eb="12">
      <t>テキゴウ</t>
    </rPh>
    <phoneticPr fontId="20"/>
  </si>
  <si>
    <t>手すりの設置がなく非適合</t>
    <rPh sb="0" eb="1">
      <t>テ</t>
    </rPh>
    <rPh sb="4" eb="6">
      <t>セッチ</t>
    </rPh>
    <rPh sb="9" eb="10">
      <t>ヒ</t>
    </rPh>
    <rPh sb="10" eb="12">
      <t>テキゴウ</t>
    </rPh>
    <phoneticPr fontId="20"/>
  </si>
  <si>
    <t xml:space="preserve">手すり設置を回避した具体の箇所：
</t>
    <rPh sb="0" eb="1">
      <t>テ</t>
    </rPh>
    <rPh sb="3" eb="5">
      <t>セッチ</t>
    </rPh>
    <rPh sb="6" eb="8">
      <t>カイヒ</t>
    </rPh>
    <rPh sb="10" eb="12">
      <t>グタイ</t>
    </rPh>
    <rPh sb="13" eb="15">
      <t>カショ</t>
    </rPh>
    <phoneticPr fontId="20"/>
  </si>
  <si>
    <t>該当部位で手すり設置を回避した →</t>
    <rPh sb="0" eb="2">
      <t>ガイトウ</t>
    </rPh>
    <rPh sb="2" eb="4">
      <t>ブイ</t>
    </rPh>
    <rPh sb="5" eb="6">
      <t>テ</t>
    </rPh>
    <rPh sb="8" eb="10">
      <t>セッチ</t>
    </rPh>
    <rPh sb="11" eb="13">
      <t>カイヒ</t>
    </rPh>
    <phoneticPr fontId="20"/>
  </si>
  <si>
    <t>②　便器の前方又は側方について、便器と壁の距離（ドアの開放により確保できる部分又は軽微な改造により確保できる部分の長さを含む。）が500㎜以上であること。</t>
  </si>
  <si>
    <t>　１  住宅の専用部分に係る基準</t>
  </si>
  <si>
    <t>該当部位はなく適用していない</t>
    <rPh sb="0" eb="2">
      <t>ガイトウ</t>
    </rPh>
    <rPh sb="2" eb="4">
      <t>ブイ</t>
    </rPh>
    <rPh sb="7" eb="9">
      <t>テキヨウ</t>
    </rPh>
    <phoneticPr fontId="20"/>
  </si>
  <si>
    <t>開放された共用廊下なし</t>
    <rPh sb="0" eb="2">
      <t>カイホウ</t>
    </rPh>
    <rPh sb="5" eb="7">
      <t>キョウヨウ</t>
    </rPh>
    <rPh sb="7" eb="9">
      <t>ロウカ</t>
    </rPh>
    <phoneticPr fontId="20"/>
  </si>
  <si>
    <t>全適合</t>
    <rPh sb="0" eb="1">
      <t>ゼン</t>
    </rPh>
    <rPh sb="1" eb="3">
      <t>テキゴウ</t>
    </rPh>
    <phoneticPr fontId="20"/>
  </si>
  <si>
    <t>左欄を満たさず非適合→</t>
    <rPh sb="0" eb="1">
      <t>ヒダリ</t>
    </rPh>
    <rPh sb="1" eb="2">
      <t>ラン</t>
    </rPh>
    <rPh sb="3" eb="4">
      <t>ミ</t>
    </rPh>
    <rPh sb="7" eb="8">
      <t>ヒ</t>
    </rPh>
    <rPh sb="8" eb="10">
      <t>テキゴウ</t>
    </rPh>
    <phoneticPr fontId="20"/>
  </si>
  <si>
    <t>◆未達</t>
    <rPh sb="1" eb="3">
      <t>ミタツ</t>
    </rPh>
    <phoneticPr fontId="20"/>
  </si>
  <si>
    <t>①～④に適合</t>
    <rPh sb="4" eb="6">
      <t>テキゴウ</t>
    </rPh>
    <phoneticPr fontId="20"/>
  </si>
  <si>
    <t>住戸階はエレベータ利用あり③及び④に適合</t>
    <rPh sb="0" eb="2">
      <t>ジュウコ</t>
    </rPh>
    <rPh sb="2" eb="3">
      <t>カイ</t>
    </rPh>
    <rPh sb="9" eb="11">
      <t>リヨウ</t>
    </rPh>
    <rPh sb="14" eb="15">
      <t>オヨ</t>
    </rPh>
    <rPh sb="18" eb="20">
      <t>テキゴウ</t>
    </rPh>
    <phoneticPr fontId="20"/>
  </si>
  <si>
    <t>開放された廊下・階段なし</t>
    <rPh sb="0" eb="2">
      <t>カイホウ</t>
    </rPh>
    <rPh sb="5" eb="7">
      <t>ロウカ</t>
    </rPh>
    <rPh sb="8" eb="10">
      <t>カイダン</t>
    </rPh>
    <phoneticPr fontId="20"/>
  </si>
  <si>
    <t>該当部位なし(２)ＥＶ使わず出入口</t>
    <rPh sb="0" eb="2">
      <t>ガイトウ</t>
    </rPh>
    <rPh sb="2" eb="4">
      <t>ブイ</t>
    </rPh>
    <rPh sb="11" eb="12">
      <t>ツカ</t>
    </rPh>
    <rPh sb="14" eb="15">
      <t>デ</t>
    </rPh>
    <rPh sb="15" eb="17">
      <t>イリグチ</t>
    </rPh>
    <phoneticPr fontId="20"/>
  </si>
  <si>
    <t>手すりの踏面先端からの高さ</t>
    <rPh sb="0" eb="1">
      <t>テ</t>
    </rPh>
    <rPh sb="4" eb="5">
      <t>フ</t>
    </rPh>
    <rPh sb="5" eb="6">
      <t>ヅラ</t>
    </rPh>
    <rPh sb="6" eb="8">
      <t>センタン</t>
    </rPh>
    <rPh sb="11" eb="12">
      <t>タカ</t>
    </rPh>
    <phoneticPr fontId="20"/>
  </si>
  <si>
    <t>踏面先端から：</t>
    <rPh sb="0" eb="1">
      <t>フ</t>
    </rPh>
    <rPh sb="1" eb="2">
      <t>メン</t>
    </rPh>
    <rPh sb="2" eb="4">
      <t>センタン</t>
    </rPh>
    <phoneticPr fontId="20"/>
  </si>
  <si>
    <t>(3)
エレベーター</t>
  </si>
  <si>
    <t>該当部位なし(１)全住戸が出入口階</t>
    <rPh sb="0" eb="2">
      <t>ガイトウ</t>
    </rPh>
    <rPh sb="2" eb="4">
      <t>ブイ</t>
    </rPh>
    <phoneticPr fontId="20"/>
  </si>
  <si>
    <t>　(左の基準①)</t>
    <rPh sb="2" eb="3">
      <t>ヒダリ</t>
    </rPh>
    <rPh sb="4" eb="6">
      <t>キジュン</t>
    </rPh>
    <phoneticPr fontId="20"/>
  </si>
  <si>
    <t>左２～３行目をみたして適合　→</t>
    <rPh sb="0" eb="1">
      <t>ヒダリ</t>
    </rPh>
    <rPh sb="4" eb="6">
      <t>ギョウメ</t>
    </rPh>
    <rPh sb="11" eb="13">
      <t>テキゴウ</t>
    </rPh>
    <phoneticPr fontId="20"/>
  </si>
  <si>
    <t>イ  エレベーター及びエレベーターホールの寸法が、次に掲げる基準に適合していること。</t>
  </si>
  <si>
    <t>エレベーター出入口の有効幅員</t>
    <rPh sb="6" eb="9">
      <t>デイリグチ</t>
    </rPh>
    <rPh sb="10" eb="12">
      <t>ユウコウ</t>
    </rPh>
    <rPh sb="12" eb="14">
      <t>フクイン</t>
    </rPh>
    <phoneticPr fontId="20"/>
  </si>
  <si>
    <r>
      <t>○　既存の建物の改良（用途の変更を伴うものを含む。）により整備される</t>
    </r>
    <r>
      <rPr>
        <b/>
        <u/>
        <sz val="8"/>
        <color auto="1"/>
        <rFont val="ＭＳ Ｐゴシック"/>
      </rPr>
      <t>サービス付き高齢者向け住宅</t>
    </r>
    <r>
      <rPr>
        <sz val="8"/>
        <color auto="1"/>
        <rFont val="ＭＳ Ｐゴシック"/>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8"/>
        <color auto="1"/>
        <rFont val="ＭＳ Ｐゴシック"/>
      </rPr>
      <t>別紙２②</t>
    </r>
    <r>
      <rPr>
        <sz val="8"/>
        <color auto="1"/>
        <rFont val="ＭＳ Ｐゴシック"/>
      </rPr>
      <t>の基準が適用されることがあります。この判断は登録時に登録主体によって行われますので、ご留意ください。
○　終身賃貸事業の用に供する賃貸住宅が既存住宅（建設工事の完了の日から起算して１年を経過した住宅又は人の居住の用に供したことのある住宅をいう。）である場合の加齢対応構造等については、</t>
    </r>
    <r>
      <rPr>
        <b/>
        <u/>
        <sz val="8"/>
        <color auto="1"/>
        <rFont val="ＭＳ Ｐゴシック"/>
      </rPr>
      <t>別紙２③</t>
    </r>
    <r>
      <rPr>
        <sz val="8"/>
        <color auto="1"/>
        <rFont val="ＭＳ Ｐゴシック"/>
      </rPr>
      <t>の基準が適用されます。</t>
    </r>
    <rPh sb="5" eb="7">
      <t>タテモノ</t>
    </rPh>
    <rPh sb="8" eb="10">
      <t>カイリョウ</t>
    </rPh>
    <rPh sb="11" eb="13">
      <t>ヨウト</t>
    </rPh>
    <rPh sb="14" eb="16">
      <t>ヘンコウ</t>
    </rPh>
    <rPh sb="17" eb="18">
      <t>トモナ</t>
    </rPh>
    <rPh sb="22" eb="23">
      <t>フク</t>
    </rPh>
    <rPh sb="29" eb="31">
      <t>セイビ</t>
    </rPh>
    <rPh sb="38" eb="39">
      <t>ツ</t>
    </rPh>
    <rPh sb="40" eb="43">
      <t>コウレイシャ</t>
    </rPh>
    <rPh sb="43" eb="44">
      <t>ム</t>
    </rPh>
    <rPh sb="45" eb="47">
      <t>ジュウタク</t>
    </rPh>
    <rPh sb="48" eb="49">
      <t>カカ</t>
    </rPh>
    <rPh sb="50" eb="51">
      <t>ホウ</t>
    </rPh>
    <rPh sb="51" eb="52">
      <t>ダイ</t>
    </rPh>
    <rPh sb="53" eb="54">
      <t>ジョウ</t>
    </rPh>
    <rPh sb="54" eb="55">
      <t>ダイ</t>
    </rPh>
    <rPh sb="56" eb="57">
      <t>コウ</t>
    </rPh>
    <rPh sb="58" eb="60">
      <t>トウロク</t>
    </rPh>
    <rPh sb="61" eb="62">
      <t>オコナ</t>
    </rPh>
    <rPh sb="65" eb="67">
      <t>バアイ</t>
    </rPh>
    <rPh sb="72" eb="74">
      <t>ケンチク</t>
    </rPh>
    <rPh sb="74" eb="76">
      <t>ザイリョウ</t>
    </rPh>
    <rPh sb="76" eb="77">
      <t>マタ</t>
    </rPh>
    <rPh sb="78" eb="80">
      <t>コウゾウ</t>
    </rPh>
    <rPh sb="80" eb="82">
      <t>ホウホウ</t>
    </rPh>
    <rPh sb="86" eb="87">
      <t>ホウ</t>
    </rPh>
    <rPh sb="87" eb="88">
      <t>ダイ</t>
    </rPh>
    <rPh sb="90" eb="91">
      <t>ジョウ</t>
    </rPh>
    <rPh sb="91" eb="92">
      <t>ダイ</t>
    </rPh>
    <rPh sb="93" eb="94">
      <t>コウ</t>
    </rPh>
    <rPh sb="94" eb="95">
      <t>ダイ</t>
    </rPh>
    <rPh sb="96" eb="97">
      <t>ゴウ</t>
    </rPh>
    <rPh sb="98" eb="100">
      <t>キテイ</t>
    </rPh>
    <rPh sb="102" eb="104">
      <t>キジュン</t>
    </rPh>
    <rPh sb="109" eb="111">
      <t>テキヨウ</t>
    </rPh>
    <rPh sb="116" eb="118">
      <t>テキトウ</t>
    </rPh>
    <rPh sb="122" eb="123">
      <t>ミト</t>
    </rPh>
    <rPh sb="127" eb="129">
      <t>カレイ</t>
    </rPh>
    <rPh sb="129" eb="131">
      <t>タイオウ</t>
    </rPh>
    <rPh sb="131" eb="133">
      <t>コウゾウ</t>
    </rPh>
    <rPh sb="133" eb="134">
      <t>トウ</t>
    </rPh>
    <rPh sb="140" eb="142">
      <t>ベッシ</t>
    </rPh>
    <rPh sb="145" eb="147">
      <t>キジュン</t>
    </rPh>
    <rPh sb="148" eb="150">
      <t>テキヨウ</t>
    </rPh>
    <rPh sb="163" eb="165">
      <t>ハンダン</t>
    </rPh>
    <rPh sb="166" eb="169">
      <t>トウロクジ</t>
    </rPh>
    <rPh sb="170" eb="172">
      <t>トウロク</t>
    </rPh>
    <rPh sb="172" eb="174">
      <t>シュタイ</t>
    </rPh>
    <rPh sb="178" eb="179">
      <t>オコナ</t>
    </rPh>
    <rPh sb="187" eb="189">
      <t>リュウイ</t>
    </rPh>
    <phoneticPr fontId="20"/>
  </si>
  <si>
    <t>確保できる正方形の一辺の長さ</t>
    <rPh sb="0" eb="2">
      <t>カクホ</t>
    </rPh>
    <rPh sb="5" eb="8">
      <t>セイホウケイ</t>
    </rPh>
    <rPh sb="9" eb="11">
      <t>イッペン</t>
    </rPh>
    <rPh sb="12" eb="13">
      <t>ナガ</t>
    </rPh>
    <phoneticPr fontId="20"/>
  </si>
  <si>
    <t>高低差がない</t>
    <rPh sb="0" eb="3">
      <t>コウテイサ</t>
    </rPh>
    <phoneticPr fontId="20"/>
  </si>
  <si>
    <t>傾斜路と段の併設で対応（③に記述）</t>
    <rPh sb="0" eb="2">
      <t>ケイシャ</t>
    </rPh>
    <rPh sb="2" eb="3">
      <t>ロ</t>
    </rPh>
    <rPh sb="4" eb="5">
      <t>ダン</t>
    </rPh>
    <rPh sb="6" eb="8">
      <t>ヘイセツ</t>
    </rPh>
    <rPh sb="9" eb="11">
      <t>タイオウ</t>
    </rPh>
    <rPh sb="14" eb="16">
      <t>キジュツ</t>
    </rPh>
    <phoneticPr fontId="20"/>
  </si>
  <si>
    <t>有効幅員</t>
    <rPh sb="0" eb="2">
      <t>ユウコウ</t>
    </rPh>
    <rPh sb="2" eb="4">
      <t>フクイン</t>
    </rPh>
    <phoneticPr fontId="20"/>
  </si>
  <si>
    <t>設けた傾斜路有効幅員</t>
    <rPh sb="0" eb="1">
      <t>モウ</t>
    </rPh>
    <rPh sb="3" eb="5">
      <t>ケイシャ</t>
    </rPh>
    <rPh sb="5" eb="6">
      <t>ロ</t>
    </rPh>
    <rPh sb="6" eb="8">
      <t>ユウコウ</t>
    </rPh>
    <rPh sb="8" eb="10">
      <t>フクイン</t>
    </rPh>
    <phoneticPr fontId="20"/>
  </si>
  <si>
    <t>手すりを設置して適合　 →</t>
    <rPh sb="0" eb="1">
      <t>テ</t>
    </rPh>
    <rPh sb="4" eb="6">
      <t>セッチ</t>
    </rPh>
    <rPh sb="8" eb="10">
      <t>テキゴウ</t>
    </rPh>
    <phoneticPr fontId="20"/>
  </si>
  <si>
    <t>③  段が設けられている場合にあっては、当該段が(２)イの①から④に掲げる基準※に適合していること。</t>
  </si>
  <si>
    <t>（審査担当者使用欄）
記入加筆しないこと</t>
    <rPh sb="1" eb="3">
      <t>シンサ</t>
    </rPh>
    <rPh sb="3" eb="5">
      <t>タントウ</t>
    </rPh>
    <rPh sb="5" eb="6">
      <t>シャ</t>
    </rPh>
    <rPh sb="6" eb="8">
      <t>シヨウ</t>
    </rPh>
    <rPh sb="8" eb="9">
      <t>ラン</t>
    </rPh>
    <rPh sb="11" eb="13">
      <t>キニュウ</t>
    </rPh>
    <rPh sb="13" eb="15">
      <t>カヒツ</t>
    </rPh>
    <phoneticPr fontId="20"/>
  </si>
  <si>
    <t>■</t>
  </si>
  <si>
    <t>手すりの設置の基準</t>
    <rPh sb="0" eb="1">
      <t>テ</t>
    </rPh>
    <rPh sb="4" eb="6">
      <t>セッチ</t>
    </rPh>
    <rPh sb="7" eb="9">
      <t>キジュン</t>
    </rPh>
    <phoneticPr fontId="20"/>
  </si>
  <si>
    <t>存在するが非開閉窓など転落のおそれなし</t>
  </si>
  <si>
    <t>適合　→</t>
    <rPh sb="0" eb="2">
      <t>テキゴウ</t>
    </rPh>
    <phoneticPr fontId="20"/>
  </si>
  <si>
    <t>計画数値・対処の状況補足説明等</t>
    <rPh sb="0" eb="2">
      <t>ケイカク</t>
    </rPh>
    <rPh sb="2" eb="4">
      <t>スウチ</t>
    </rPh>
    <rPh sb="5" eb="7">
      <t>タイショ</t>
    </rPh>
    <rPh sb="8" eb="10">
      <t>ジョウキョウ</t>
    </rPh>
    <rPh sb="10" eb="15">
      <t>ホソクセツメイナド</t>
    </rPh>
    <phoneticPr fontId="20"/>
  </si>
  <si>
    <t>浴室の短辺</t>
    <rPh sb="0" eb="2">
      <t>ヨクシツ</t>
    </rPh>
    <rPh sb="3" eb="5">
      <t>タンペン</t>
    </rPh>
    <phoneticPr fontId="20"/>
  </si>
  <si>
    <t>一戸建て</t>
    <rPh sb="0" eb="2">
      <t>イッコ</t>
    </rPh>
    <rPh sb="2" eb="3">
      <t>ダ</t>
    </rPh>
    <phoneticPr fontId="20"/>
  </si>
  <si>
    <t>浴室の面積</t>
    <rPh sb="0" eb="2">
      <t>ヨクシツ</t>
    </rPh>
    <rPh sb="3" eb="5">
      <t>メンセキ</t>
    </rPh>
    <phoneticPr fontId="20"/>
  </si>
  <si>
    <t>共同居住型賃貸住宅にあっては、手すりが、次の表の(い)項に掲げる空間ごとに、(ろ)項に掲げる基準に適合していること。</t>
  </si>
  <si>
    <t>Ｂの1(2)記載参照</t>
  </si>
  <si>
    <t>Ｂの1(3)記載参照</t>
  </si>
  <si>
    <t>Ｂの2(2)記載参照</t>
  </si>
  <si>
    <t>二　廊下の幅</t>
  </si>
  <si>
    <t>三　出入口の幅</t>
  </si>
  <si>
    <t>既存</t>
    <rPh sb="0" eb="2">
      <t>キゾン</t>
    </rPh>
    <phoneticPr fontId="20"/>
  </si>
  <si>
    <t>※複数ある場合は最も厳しい状況を記入</t>
  </si>
  <si>
    <t>cm</t>
  </si>
  <si>
    <t>五　住戸内の階段の各部の寸法は、次の各式に適合するもの
　であること。</t>
  </si>
  <si>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20"/>
  </si>
  <si>
    <t>六　主たる共用の階段の各部の寸法は、次の各式に適合する
　ものであること。</t>
  </si>
  <si>
    <t>住戸内の階段</t>
  </si>
  <si>
    <t>階の別はあるが同一階にあり、適合</t>
    <rPh sb="0" eb="1">
      <t>カイ</t>
    </rPh>
    <rPh sb="2" eb="3">
      <t>ベツ</t>
    </rPh>
    <rPh sb="7" eb="9">
      <t>ドウイツ</t>
    </rPh>
    <rPh sb="9" eb="10">
      <t>カイ</t>
    </rPh>
    <rPh sb="14" eb="16">
      <t>テキゴウ</t>
    </rPh>
    <phoneticPr fontId="20"/>
  </si>
  <si>
    <t>　サービス付き高齢者向け住宅の登録</t>
    <rPh sb="5" eb="6">
      <t>ツ</t>
    </rPh>
    <rPh sb="7" eb="11">
      <t>コウレイシャム</t>
    </rPh>
    <rPh sb="12" eb="14">
      <t>ジュウタク</t>
    </rPh>
    <rPh sb="15" eb="17">
      <t>トウロク</t>
    </rPh>
    <phoneticPr fontId="20"/>
  </si>
  <si>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20"/>
  </si>
  <si>
    <t>①　長辺（軽微な改造により確保できる部分の長さを含む。）が内法寸法で1,300㎜以上であること。</t>
  </si>
  <si>
    <r>
      <t>それ以外の場合　→　</t>
    </r>
    <r>
      <rPr>
        <b/>
        <sz val="9"/>
        <color auto="1"/>
        <rFont val="ＭＳ Ｐゴシック"/>
      </rPr>
      <t>以下の項目は回答不要</t>
    </r>
    <rPh sb="2" eb="4">
      <t>イガイ</t>
    </rPh>
    <rPh sb="5" eb="7">
      <t>バアイ</t>
    </rPh>
    <rPh sb="10" eb="12">
      <t>イカ</t>
    </rPh>
    <rPh sb="13" eb="15">
      <t>コウモク</t>
    </rPh>
    <rPh sb="16" eb="18">
      <t>カイトウ</t>
    </rPh>
    <rPh sb="18" eb="20">
      <t>フヨウ</t>
    </rPh>
    <phoneticPr fontId="20"/>
  </si>
  <si>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20"/>
  </si>
  <si>
    <t>イ　浴室の規模が次に掲げる基準に適合していること。</t>
    <rPh sb="2" eb="4">
      <t>ヨクシツ</t>
    </rPh>
    <rPh sb="5" eb="7">
      <t>キボ</t>
    </rPh>
    <rPh sb="8" eb="9">
      <t>ツギ</t>
    </rPh>
    <rPh sb="10" eb="11">
      <t>カカ</t>
    </rPh>
    <rPh sb="13" eb="15">
      <t>キジュン</t>
    </rPh>
    <rPh sb="16" eb="18">
      <t>テキゴウ</t>
    </rPh>
    <phoneticPr fontId="20"/>
  </si>
  <si>
    <t>ハ　浴槽出入りのための手すりが設けられていること。</t>
    <rPh sb="11" eb="12">
      <t>テ</t>
    </rPh>
    <phoneticPr fontId="20"/>
  </si>
  <si>
    <t>共用部分に浴室はなく該当しない</t>
    <rPh sb="0" eb="2">
      <t>キョウヨウ</t>
    </rPh>
    <rPh sb="2" eb="4">
      <t>ブブン</t>
    </rPh>
    <rPh sb="5" eb="7">
      <t>ヨクシツ</t>
    </rPh>
    <rPh sb="10" eb="12">
      <t>ガイトウ</t>
    </rPh>
    <phoneticPr fontId="20"/>
  </si>
  <si>
    <t>Ｂ1・２記載参照</t>
  </si>
  <si>
    <t>専用部分に階段はなく該当しない</t>
    <rPh sb="0" eb="2">
      <t>センヨウ</t>
    </rPh>
    <rPh sb="2" eb="4">
      <t>ブブン</t>
    </rPh>
    <rPh sb="5" eb="7">
      <t>カイダン</t>
    </rPh>
    <rPh sb="10" eb="12">
      <t>ガイトウ</t>
    </rPh>
    <phoneticPr fontId="20"/>
  </si>
  <si>
    <t>階段あるがホームエレベーターも設置</t>
    <rPh sb="0" eb="2">
      <t>カイダン</t>
    </rPh>
    <rPh sb="15" eb="17">
      <t>セッチ</t>
    </rPh>
    <phoneticPr fontId="20"/>
  </si>
  <si>
    <t>　加齢対応構造等に関する基準</t>
    <rPh sb="1" eb="3">
      <t>カレイ</t>
    </rPh>
    <rPh sb="3" eb="5">
      <t>タイオウ</t>
    </rPh>
    <rPh sb="5" eb="7">
      <t>コウゾウ</t>
    </rPh>
    <rPh sb="7" eb="8">
      <t>トウ</t>
    </rPh>
    <rPh sb="9" eb="10">
      <t>カン</t>
    </rPh>
    <rPh sb="12" eb="14">
      <t>キジュン</t>
    </rPh>
    <phoneticPr fontId="20"/>
  </si>
  <si>
    <t>便所、浴室及び住戸内の階段には、手すりを設けること。</t>
    <rPh sb="7" eb="9">
      <t>ジュウコ</t>
    </rPh>
    <phoneticPr fontId="20"/>
  </si>
  <si>
    <t>共用
便所</t>
    <rPh sb="0" eb="2">
      <t>キョウヨウ</t>
    </rPh>
    <phoneticPr fontId="20"/>
  </si>
  <si>
    <t>□□□□■</t>
  </si>
  <si>
    <t>ハ 便所が特定寝室の存する階にあること。</t>
  </si>
  <si>
    <t>階段があるが左欄をみたさず非適合　→</t>
    <rPh sb="0" eb="2">
      <t>カイダン</t>
    </rPh>
    <rPh sb="6" eb="7">
      <t>ヒダリ</t>
    </rPh>
    <rPh sb="7" eb="8">
      <t>ラン</t>
    </rPh>
    <rPh sb="13" eb="14">
      <t>ヒ</t>
    </rPh>
    <rPh sb="14" eb="16">
      <t>テキゴウ</t>
    </rPh>
    <phoneticPr fontId="20"/>
  </si>
  <si>
    <t>少なくとも片側（勾配が45度を超える場合にあっては両側）に設けられていること。ただし、次に掲げる場合にあっては、この限りでない。
①　ホームエレベーターが設けられている場合
②　専用部分の階数が２以上の住宅であって、接地階の規模及び設備が規則第37条に掲げる基準（住宅の所在する市町村が市町村高齢者居住安定確保計画で別に定める場合、住宅の所在する都道府県が都道府県高齢者居住安定確保計画で別に定める場合（住宅の所在する市町村が市町村高齢者居住安定確保計画を定めている場合を除く。）にあってはその基準）に適合し、かつ、日常生活空間の全部が接地階にある場合</t>
  </si>
  <si>
    <t>既存・改修</t>
    <rPh sb="0" eb="2">
      <t>キゾン</t>
    </rPh>
    <rPh sb="3" eb="5">
      <t>カイシュウ</t>
    </rPh>
    <phoneticPr fontId="20"/>
  </si>
  <si>
    <t>設置済みで適合</t>
  </si>
  <si>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</si>
  <si>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ニ　浴室の出入口の幅（開き戸にあっては建具の厚み、引き戸にあっては引き残しを勘案した通行上有効な幅員とする）が600mm以上であること。</t>
  </si>
  <si>
    <t>　終身賃貸事業の届出</t>
    <rPh sb="1" eb="3">
      <t>シュウシン</t>
    </rPh>
    <rPh sb="3" eb="5">
      <t>チンタイ</t>
    </rPh>
    <rPh sb="5" eb="7">
      <t>ジギョウ</t>
    </rPh>
    <rPh sb="8" eb="10">
      <t>トドケデ</t>
    </rPh>
    <phoneticPr fontId="20"/>
  </si>
  <si>
    <r>
      <t>終身賃貸事業の用に供する賃貸住宅に係る加齢対応構造等のチェックリスト</t>
    </r>
    <r>
      <rPr>
        <sz val="14"/>
        <color auto="1"/>
        <rFont val="ＭＳ Ｐゴシック"/>
      </rPr>
      <t xml:space="preserve">
</t>
    </r>
    <r>
      <rPr>
        <sz val="12"/>
        <color auto="1"/>
        <rFont val="ＭＳ Ｐゴシック"/>
      </rPr>
      <t>【高齢者の居住の安定確保に関する法律施行規則第38条ただし書に規定する基準】</t>
    </r>
    <rPh sb="0" eb="2">
      <t>シュウシン</t>
    </rPh>
    <rPh sb="2" eb="4">
      <t>チンタイ</t>
    </rPh>
    <rPh sb="4" eb="6">
      <t>ジギョウ</t>
    </rPh>
    <rPh sb="7" eb="8">
      <t>ヨウ</t>
    </rPh>
    <rPh sb="9" eb="10">
      <t>キョウ</t>
    </rPh>
    <rPh sb="12" eb="14">
      <t>チンタイ</t>
    </rPh>
    <rPh sb="14" eb="16">
      <t>ジュウタク</t>
    </rPh>
    <rPh sb="17" eb="18">
      <t>カカ</t>
    </rPh>
    <rPh sb="19" eb="21">
      <t>カレイ</t>
    </rPh>
    <rPh sb="21" eb="23">
      <t>タイオウ</t>
    </rPh>
    <rPh sb="23" eb="25">
      <t>コウゾウ</t>
    </rPh>
    <rPh sb="25" eb="26">
      <t>トウ</t>
    </rPh>
    <rPh sb="36" eb="39">
      <t>コウレイシャ</t>
    </rPh>
    <rPh sb="40" eb="42">
      <t>キョジュウ</t>
    </rPh>
    <rPh sb="43" eb="45">
      <t>アンテイ</t>
    </rPh>
    <rPh sb="45" eb="47">
      <t>カクホ</t>
    </rPh>
    <rPh sb="48" eb="49">
      <t>カン</t>
    </rPh>
    <rPh sb="51" eb="53">
      <t>ホウリツ</t>
    </rPh>
    <rPh sb="53" eb="55">
      <t>セコウ</t>
    </rPh>
    <rPh sb="55" eb="57">
      <t>キソク</t>
    </rPh>
    <rPh sb="57" eb="58">
      <t>ダイ</t>
    </rPh>
    <rPh sb="60" eb="61">
      <t>ジョウ</t>
    </rPh>
    <rPh sb="64" eb="65">
      <t>ショ</t>
    </rPh>
    <rPh sb="66" eb="68">
      <t>キテイ</t>
    </rPh>
    <rPh sb="70" eb="72">
      <t>キジュン</t>
    </rPh>
    <phoneticPr fontId="20"/>
  </si>
  <si>
    <r>
      <t xml:space="preserve">共同居住型賃貸住宅（シェアハウス）※において終身建物賃貸借事業を行う場合は、以下の2についてもご回答ください。該当しない場合は回答は不要です。
</t>
    </r>
    <r>
      <rPr>
        <b/>
        <sz val="9"/>
        <color theme="0"/>
        <rFont val="ＭＳ Ｐゴシック"/>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4" eb="26">
      <t>タテモノ</t>
    </rPh>
    <rPh sb="26" eb="29">
      <t>チンタイシャク</t>
    </rPh>
    <rPh sb="29" eb="31">
      <t>ジギョウ</t>
    </rPh>
    <rPh sb="32" eb="33">
      <t>オコナ</t>
    </rPh>
    <rPh sb="34" eb="36">
      <t>バアイ</t>
    </rPh>
    <rPh sb="38" eb="40">
      <t>イカ</t>
    </rPh>
    <rPh sb="48" eb="50">
      <t>カイトウ</t>
    </rPh>
    <rPh sb="55" eb="57">
      <t>ガイトウ</t>
    </rPh>
    <rPh sb="60" eb="62">
      <t>バアイ</t>
    </rPh>
    <rPh sb="63" eb="65">
      <t>カイトウ</t>
    </rPh>
    <rPh sb="66" eb="68">
      <t>フヨウ</t>
    </rPh>
    <phoneticPr fontId="20"/>
  </si>
  <si>
    <t>エレベーター設備がない</t>
    <rPh sb="6" eb="8">
      <t>セツビ</t>
    </rPh>
    <phoneticPr fontId="20"/>
  </si>
  <si>
    <t>55≦Ｔ＋２Ｒ≦65</t>
  </si>
  <si>
    <t>ハ 住戸のある階においてエレベーターを利用できない場合にあっては、当該階から建物出入口のある階又はエレベーター停止階に至る主たる共用の階段の有効幅員が900㎜以上であること。</t>
  </si>
  <si>
    <t>共用の階段の有効幅員</t>
    <rPh sb="0" eb="2">
      <t>キョウヨウ</t>
    </rPh>
    <rPh sb="3" eb="5">
      <t>カイダン</t>
    </rPh>
    <rPh sb="6" eb="8">
      <t>ユウコウ</t>
    </rPh>
    <rPh sb="8" eb="10">
      <t>フクイン</t>
    </rPh>
    <phoneticPr fontId="20"/>
  </si>
  <si>
    <t>階段があるがホームエレベーターも設置</t>
    <rPh sb="0" eb="2">
      <t>カイダン</t>
    </rPh>
    <rPh sb="16" eb="18">
      <t>セッチ</t>
    </rPh>
    <phoneticPr fontId="20"/>
  </si>
  <si>
    <r>
      <rPr>
        <b/>
        <sz val="14"/>
        <color indexed="9"/>
        <rFont val="ＭＳ Ｐゴシック"/>
      </rPr>
      <t>Ａ</t>
    </r>
    <r>
      <rPr>
        <b/>
        <sz val="10"/>
        <color indexed="9"/>
        <rFont val="ＭＳ Ｐゴシック"/>
      </rPr>
      <t>　【高齢者の居住の安定確保に関する法律施行規則第38条第７号に規定する基準】</t>
    </r>
    <rPh sb="28" eb="29">
      <t>ダイ</t>
    </rPh>
    <rPh sb="30" eb="31">
      <t>ゴウ</t>
    </rPh>
    <phoneticPr fontId="20"/>
  </si>
  <si>
    <t>Ｂ（高齢者の居住の安定確保に関する法律施行規則第38条第９号に規定する基準）の1(1)、2(1)、2(3)記載参照</t>
    <rPh sb="53" eb="55">
      <t>キサイ</t>
    </rPh>
    <rPh sb="55" eb="57">
      <t>サンショウ</t>
    </rPh>
    <phoneticPr fontId="20"/>
  </si>
  <si>
    <t>主たる居室の出入口の幅は75cm以上</t>
  </si>
  <si>
    <t>浴室の出入口の幅は60cm以上</t>
  </si>
  <si>
    <t>Ｔ≧24（Ｔ：踏面の寸法[cm]）</t>
  </si>
  <si>
    <t>55≦Ｔ＋２Ｒ≦65 （Ｒ：けあげの寸法[cm]）</t>
  </si>
  <si>
    <t>住戸内に便所はなく該当しない</t>
    <rPh sb="0" eb="2">
      <t>ジュウコ</t>
    </rPh>
    <rPh sb="2" eb="3">
      <t>ナイ</t>
    </rPh>
    <rPh sb="4" eb="6">
      <t>ベンジョ</t>
    </rPh>
    <rPh sb="9" eb="11">
      <t>ガイトウ</t>
    </rPh>
    <phoneticPr fontId="20"/>
  </si>
  <si>
    <t>適合→</t>
    <rPh sb="0" eb="2">
      <t>テキゴウ</t>
    </rPh>
    <phoneticPr fontId="20"/>
  </si>
  <si>
    <r>
      <t>m</t>
    </r>
    <r>
      <rPr>
        <vertAlign val="superscript"/>
        <sz val="10"/>
        <color auto="1"/>
        <rFont val="ＭＳ Ｐゴシック"/>
      </rPr>
      <t>2</t>
    </r>
  </si>
</sst>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quot;エラー&quot;;"/>
    <numFmt numFmtId="177" formatCode="#,##0;;"/>
    <numFmt numFmtId="178" formatCode="0.000_ "/>
    <numFmt numFmtId="179" formatCode="0.00&quot;゜&quot;\ "/>
    <numFmt numFmtId="180" formatCode="&quot;1/&quot;0&quot;以下&quot;"/>
  </numFmts>
  <fonts count="54">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10"/>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auto="1"/>
      <name val="ＭＳ 明朝"/>
      <family val="1"/>
    </font>
    <font>
      <sz val="16"/>
      <color auto="1"/>
      <name val="ＭＳ Ｐゴシック"/>
      <family val="3"/>
    </font>
    <font>
      <sz val="12"/>
      <color auto="1"/>
      <name val="ＭＳ Ｐゴシック"/>
      <family val="3"/>
    </font>
    <font>
      <sz val="10"/>
      <color rgb="FFFF0000"/>
      <name val="ＭＳ Ｐゴシック"/>
      <family val="3"/>
    </font>
    <font>
      <b/>
      <sz val="10"/>
      <color theme="0"/>
      <name val="ＭＳ Ｐゴシック"/>
      <family val="3"/>
    </font>
    <font>
      <sz val="11"/>
      <color auto="1"/>
      <name val="ＭＳ Ｐゴシック"/>
      <family val="3"/>
    </font>
    <font>
      <sz val="14"/>
      <color auto="1"/>
      <name val="ＭＳ Ｐゴシック"/>
      <family val="3"/>
    </font>
    <font>
      <sz val="10"/>
      <color theme="0"/>
      <name val="ＭＳ Ｐゴシック"/>
      <family val="3"/>
    </font>
    <font>
      <sz val="11"/>
      <color auto="1"/>
      <name val="ＭＳ 明朝"/>
      <family val="1"/>
    </font>
    <font>
      <b/>
      <sz val="12"/>
      <color auto="1"/>
      <name val="ＭＳ Ｐ明朝"/>
      <family val="1"/>
    </font>
    <font>
      <sz val="9"/>
      <color auto="1"/>
      <name val="ＭＳ 明朝"/>
      <family val="1"/>
    </font>
    <font>
      <sz val="10"/>
      <color auto="1"/>
      <name val="ＭＳ 明朝"/>
      <family val="1"/>
    </font>
    <font>
      <sz val="9"/>
      <color auto="1"/>
      <name val="ＭＳ Ｐゴシック"/>
      <family val="3"/>
    </font>
    <font>
      <sz val="16"/>
      <color auto="1"/>
      <name val="ＭＳ 明朝"/>
      <family val="1"/>
    </font>
    <font>
      <sz val="8"/>
      <color auto="1"/>
      <name val="ＭＳ Ｐゴシック"/>
      <family val="3"/>
    </font>
    <font>
      <sz val="9"/>
      <color auto="1"/>
      <name val="ＭＳ Ｐ明朝"/>
      <family val="1"/>
    </font>
    <font>
      <sz val="9"/>
      <color theme="0"/>
      <name val="ＭＳ Ｐゴシック"/>
      <family val="3"/>
    </font>
    <font>
      <u/>
      <sz val="9"/>
      <color auto="1"/>
      <name val="ＭＳ Ｐゴシック"/>
      <family val="3"/>
    </font>
    <font>
      <strike/>
      <sz val="9"/>
      <color auto="1"/>
      <name val="ＭＳ 明朝"/>
      <family val="1"/>
    </font>
    <font>
      <sz val="10"/>
      <color auto="1"/>
      <name val="ＭＳ Ｐ明朝"/>
      <family val="1"/>
    </font>
    <font>
      <sz val="8"/>
      <color auto="1"/>
      <name val="ＭＳ Ｐ明朝"/>
      <family val="1"/>
    </font>
    <font>
      <sz val="8"/>
      <color auto="1"/>
      <name val="ＭＳ 明朝"/>
      <family val="1"/>
    </font>
    <font>
      <sz val="10"/>
      <color indexed="51"/>
      <name val="ＭＳ Ｐゴシック"/>
      <family val="3"/>
    </font>
    <font>
      <sz val="10.5"/>
      <color auto="1"/>
      <name val="ＭＳ 明朝"/>
      <family val="1"/>
    </font>
    <font>
      <sz val="10"/>
      <color indexed="13"/>
      <name val="ＭＳ Ｐゴシック"/>
      <family val="3"/>
    </font>
    <font>
      <sz val="9"/>
      <color indexed="13"/>
      <name val="ＭＳ Ｐゴシック"/>
      <family val="3"/>
    </font>
    <font>
      <sz val="10"/>
      <color indexed="9"/>
      <name val="ＭＳ Ｐゴシック"/>
      <family val="3"/>
    </font>
    <font>
      <sz val="10"/>
      <color indexed="10"/>
      <name val="ＭＳ Ｐゴシック"/>
      <family val="3"/>
    </font>
    <font>
      <sz val="10"/>
      <color theme="1"/>
      <name val="ＭＳ Ｐゴシック"/>
      <family val="3"/>
    </font>
    <font>
      <strike/>
      <sz val="10"/>
      <color auto="1"/>
      <name val="ＭＳ Ｐゴシック"/>
      <family val="3"/>
    </font>
    <font>
      <sz val="8"/>
      <color indexed="10"/>
      <name val="ＭＳ Ｐゴシック"/>
      <family val="3"/>
    </font>
    <font>
      <b/>
      <sz val="10"/>
      <color indexed="9"/>
      <name val="ＭＳ Ｐゴシック"/>
      <family val="3"/>
    </font>
    <font>
      <sz val="10"/>
      <color indexed="8"/>
      <name val="ＭＳ Ｐゴシック"/>
      <family val="3"/>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indexed="41"/>
        <bgColor indexed="64"/>
      </patternFill>
    </fill>
    <fill>
      <patternFill patternType="solid">
        <fgColor theme="0" tint="-0.15"/>
        <bgColor indexed="64"/>
      </patternFill>
    </fill>
    <fill>
      <patternFill patternType="solid">
        <fgColor theme="3"/>
        <bgColor indexed="64"/>
      </patternFill>
    </fill>
    <fill>
      <patternFill patternType="solid">
        <fgColor theme="9"/>
        <bgColor indexed="64"/>
      </patternFill>
    </fill>
    <fill>
      <patternFill patternType="solid">
        <fgColor theme="9" tint="0.6"/>
        <bgColor indexed="64"/>
      </patternFill>
    </fill>
    <fill>
      <patternFill patternType="solid">
        <fgColor indexed="43"/>
        <bgColor indexed="64"/>
      </patternFill>
    </fill>
    <fill>
      <patternFill patternType="solid">
        <fgColor indexed="13"/>
        <bgColor indexed="64"/>
      </patternFill>
    </fill>
    <fill>
      <patternFill patternType="solid">
        <fgColor theme="0"/>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636">
    <xf numFmtId="0" fontId="0" fillId="0" borderId="0" xfId="0">
      <alignment vertical="center"/>
    </xf>
    <xf numFmtId="0" fontId="11" fillId="0" borderId="0" xfId="34" applyFont="1">
      <alignment vertical="center"/>
    </xf>
    <xf numFmtId="0" fontId="11" fillId="0" borderId="0" xfId="34" applyFont="1" applyAlignment="1">
      <alignment vertical="center"/>
    </xf>
    <xf numFmtId="0" fontId="21" fillId="0" borderId="0" xfId="34" applyFont="1">
      <alignment vertical="center"/>
    </xf>
    <xf numFmtId="0" fontId="11" fillId="0" borderId="10" xfId="34" applyBorder="1">
      <alignment vertical="center"/>
    </xf>
    <xf numFmtId="0" fontId="11" fillId="0" borderId="0" xfId="34" applyFont="1" applyBorder="1" applyAlignment="1">
      <alignment horizontal="left" vertical="center"/>
    </xf>
    <xf numFmtId="0" fontId="22" fillId="0" borderId="0" xfId="34" applyFont="1" applyFill="1" applyAlignment="1">
      <alignment horizontal="center" vertical="center" wrapText="1"/>
    </xf>
    <xf numFmtId="0" fontId="11" fillId="0" borderId="0" xfId="34" applyFont="1" applyBorder="1" applyAlignment="1">
      <alignment horizontal="center" vertical="center"/>
    </xf>
    <xf numFmtId="0" fontId="23" fillId="0" borderId="11" xfId="34" applyFont="1" applyBorder="1">
      <alignment vertical="center"/>
    </xf>
    <xf numFmtId="0" fontId="11" fillId="24" borderId="12" xfId="34" applyFont="1" applyFill="1" applyBorder="1" applyAlignment="1">
      <alignment horizontal="center" vertical="center"/>
    </xf>
    <xf numFmtId="0" fontId="24" fillId="0" borderId="13" xfId="34" applyFont="1" applyFill="1" applyBorder="1" applyAlignment="1">
      <alignment horizontal="right" vertical="center"/>
    </xf>
    <xf numFmtId="0" fontId="11" fillId="25" borderId="12" xfId="34" applyFont="1" applyFill="1" applyBorder="1" applyAlignment="1">
      <alignment horizontal="center" vertical="center"/>
    </xf>
    <xf numFmtId="0" fontId="23" fillId="0" borderId="0" xfId="34" applyFont="1">
      <alignment vertical="center"/>
    </xf>
    <xf numFmtId="0" fontId="11" fillId="26" borderId="14" xfId="34" applyFont="1" applyFill="1" applyBorder="1" applyAlignment="1">
      <alignment vertical="center" wrapText="1"/>
    </xf>
    <xf numFmtId="0" fontId="25" fillId="27" borderId="12" xfId="34" applyFont="1" applyFill="1" applyBorder="1" applyAlignment="1">
      <alignment vertical="center"/>
    </xf>
    <xf numFmtId="0" fontId="11" fillId="0" borderId="15" xfId="34" applyFont="1" applyBorder="1" applyAlignment="1">
      <alignment vertical="center"/>
    </xf>
    <xf numFmtId="0" fontId="26" fillId="0" borderId="16" xfId="0" applyFont="1" applyBorder="1" applyAlignment="1">
      <alignment vertical="center"/>
    </xf>
    <xf numFmtId="0" fontId="11" fillId="0" borderId="17" xfId="34" applyFont="1" applyBorder="1" applyAlignment="1">
      <alignment vertical="center"/>
    </xf>
    <xf numFmtId="0" fontId="11" fillId="0" borderId="16" xfId="34" applyFont="1" applyBorder="1" applyAlignment="1">
      <alignment vertical="center"/>
    </xf>
    <xf numFmtId="0" fontId="11" fillId="0" borderId="17" xfId="34" applyFont="1" applyBorder="1" applyAlignment="1">
      <alignment horizontal="left" vertical="center" wrapText="1"/>
    </xf>
    <xf numFmtId="0" fontId="11" fillId="0" borderId="18" xfId="34" applyFont="1" applyBorder="1" applyAlignment="1">
      <alignment vertical="center"/>
    </xf>
    <xf numFmtId="0" fontId="11" fillId="0" borderId="19" xfId="34" applyFont="1" applyBorder="1" applyAlignment="1">
      <alignment vertical="center"/>
    </xf>
    <xf numFmtId="0" fontId="11" fillId="0" borderId="20" xfId="34" applyFont="1" applyBorder="1" applyAlignment="1">
      <alignment horizontal="left" vertical="center" wrapText="1"/>
    </xf>
    <xf numFmtId="0" fontId="11" fillId="0" borderId="21" xfId="34" applyFont="1" applyBorder="1" applyAlignment="1">
      <alignment horizontal="left" vertical="center" wrapText="1"/>
    </xf>
    <xf numFmtId="0" fontId="11" fillId="0" borderId="14" xfId="34" applyFont="1" applyBorder="1" applyAlignment="1">
      <alignment vertical="center" wrapText="1"/>
    </xf>
    <xf numFmtId="0" fontId="25" fillId="28" borderId="12" xfId="34" applyFont="1" applyFill="1" applyBorder="1" applyAlignment="1">
      <alignment vertical="center"/>
    </xf>
    <xf numFmtId="0" fontId="11" fillId="29" borderId="12" xfId="34" applyFont="1" applyFill="1" applyBorder="1" applyAlignment="1">
      <alignment vertical="center"/>
    </xf>
    <xf numFmtId="0" fontId="11" fillId="0" borderId="15" xfId="34" applyFont="1" applyBorder="1" applyAlignment="1">
      <alignment vertical="center" wrapText="1"/>
    </xf>
    <xf numFmtId="0" fontId="11" fillId="0" borderId="17" xfId="34" applyFont="1" applyBorder="1" applyAlignment="1">
      <alignment vertical="center" wrapText="1"/>
    </xf>
    <xf numFmtId="0" fontId="11" fillId="0" borderId="21" xfId="34" applyFont="1" applyBorder="1" applyAlignment="1">
      <alignment vertical="center" wrapText="1"/>
    </xf>
    <xf numFmtId="0" fontId="11" fillId="0" borderId="15" xfId="34" applyFont="1" applyBorder="1" applyAlignment="1">
      <alignment horizontal="center" vertical="center" wrapText="1"/>
    </xf>
    <xf numFmtId="0" fontId="11" fillId="0" borderId="17" xfId="34" applyFont="1" applyBorder="1" applyAlignment="1">
      <alignment horizontal="center" vertical="center" wrapText="1"/>
    </xf>
    <xf numFmtId="0" fontId="11" fillId="0" borderId="16" xfId="34" applyFont="1" applyBorder="1" applyAlignment="1">
      <alignment horizontal="center" vertical="center" wrapText="1"/>
    </xf>
    <xf numFmtId="0" fontId="11" fillId="0" borderId="20" xfId="34" applyFont="1" applyBorder="1" applyAlignment="1">
      <alignment horizontal="center" vertical="center" wrapText="1"/>
    </xf>
    <xf numFmtId="0" fontId="11" fillId="0" borderId="21" xfId="34" applyFont="1" applyBorder="1" applyAlignment="1">
      <alignment horizontal="center" vertical="center" wrapText="1"/>
    </xf>
    <xf numFmtId="0" fontId="11" fillId="0" borderId="15" xfId="0" applyFont="1" applyBorder="1" applyAlignment="1">
      <alignment horizontal="left" vertical="center" wrapText="1"/>
    </xf>
    <xf numFmtId="0" fontId="11" fillId="0" borderId="16" xfId="34" applyFont="1" applyBorder="1" applyAlignment="1">
      <alignment horizontal="left" vertical="center" wrapText="1"/>
    </xf>
    <xf numFmtId="0" fontId="26" fillId="0" borderId="22" xfId="0" applyFont="1" applyBorder="1" applyAlignment="1">
      <alignment vertical="center" wrapText="1"/>
    </xf>
    <xf numFmtId="0" fontId="26" fillId="0" borderId="22" xfId="0" applyFont="1" applyBorder="1" applyAlignment="1">
      <alignment vertical="center"/>
    </xf>
    <xf numFmtId="0" fontId="26" fillId="0" borderId="23" xfId="0" applyFont="1" applyBorder="1" applyAlignment="1">
      <alignment vertical="center"/>
    </xf>
    <xf numFmtId="0" fontId="11" fillId="29" borderId="12" xfId="0" applyFont="1" applyFill="1" applyBorder="1" applyAlignment="1">
      <alignment horizontal="left" vertical="center" wrapText="1"/>
    </xf>
    <xf numFmtId="0" fontId="23" fillId="0" borderId="24" xfId="34" applyFont="1" applyBorder="1" applyAlignment="1">
      <alignment horizontal="center" vertical="center" wrapText="1"/>
    </xf>
    <xf numFmtId="0" fontId="23" fillId="0" borderId="18" xfId="34" applyFont="1" applyBorder="1" applyAlignment="1">
      <alignment horizontal="center" vertical="center"/>
    </xf>
    <xf numFmtId="0" fontId="23" fillId="0" borderId="25" xfId="34" applyFont="1" applyBorder="1" applyAlignment="1">
      <alignment horizontal="center" vertical="center"/>
    </xf>
    <xf numFmtId="0" fontId="11" fillId="0" borderId="0" xfId="34" applyFont="1" applyAlignment="1">
      <alignment horizontal="right" vertical="center"/>
    </xf>
    <xf numFmtId="0" fontId="27" fillId="0" borderId="0" xfId="0" applyFont="1" applyFill="1" applyAlignment="1">
      <alignment horizontal="center" vertical="center"/>
    </xf>
    <xf numFmtId="0" fontId="21" fillId="0" borderId="11" xfId="34" applyFont="1" applyBorder="1">
      <alignment vertical="center"/>
    </xf>
    <xf numFmtId="0" fontId="11" fillId="0" borderId="26" xfId="34" applyFont="1" applyBorder="1" applyAlignment="1">
      <alignment horizontal="left" vertical="center"/>
    </xf>
    <xf numFmtId="0" fontId="24" fillId="0" borderId="13" xfId="34" applyFont="1" applyFill="1" applyBorder="1" applyAlignment="1">
      <alignment horizontal="left" vertical="center"/>
    </xf>
    <xf numFmtId="0" fontId="11" fillId="0" borderId="13" xfId="34" applyFont="1" applyBorder="1" applyAlignment="1">
      <alignment horizontal="center" vertical="center"/>
    </xf>
    <xf numFmtId="0" fontId="11" fillId="26" borderId="27" xfId="34" applyFont="1" applyFill="1" applyBorder="1" applyAlignment="1">
      <alignment vertical="center" wrapText="1"/>
    </xf>
    <xf numFmtId="0" fontId="28" fillId="27" borderId="13" xfId="34" applyFont="1" applyFill="1" applyBorder="1" applyAlignment="1">
      <alignment vertical="center"/>
    </xf>
    <xf numFmtId="0" fontId="26" fillId="0" borderId="28" xfId="0" applyFont="1" applyBorder="1" applyAlignment="1">
      <alignment vertical="center"/>
    </xf>
    <xf numFmtId="0" fontId="26" fillId="0" borderId="29" xfId="0" applyFont="1" applyBorder="1" applyAlignment="1">
      <alignment vertical="center"/>
    </xf>
    <xf numFmtId="0" fontId="11" fillId="0" borderId="0" xfId="34" applyFont="1" applyBorder="1" applyAlignment="1">
      <alignment vertical="center"/>
    </xf>
    <xf numFmtId="0" fontId="11" fillId="0" borderId="30" xfId="34" applyFont="1" applyBorder="1" applyAlignment="1">
      <alignment horizontal="left" vertical="center" wrapText="1"/>
    </xf>
    <xf numFmtId="0" fontId="26" fillId="0" borderId="31" xfId="0" applyFont="1" applyBorder="1" applyAlignment="1">
      <alignment horizontal="left" vertical="center"/>
    </xf>
    <xf numFmtId="0" fontId="11" fillId="0" borderId="30" xfId="34" applyFont="1" applyBorder="1" applyAlignment="1">
      <alignment vertical="center"/>
    </xf>
    <xf numFmtId="0" fontId="26" fillId="0" borderId="31" xfId="0" applyFont="1" applyBorder="1" applyAlignment="1">
      <alignment vertical="center"/>
    </xf>
    <xf numFmtId="0" fontId="11" fillId="0" borderId="32" xfId="34" applyFont="1" applyBorder="1" applyAlignment="1">
      <alignment vertical="center"/>
    </xf>
    <xf numFmtId="0" fontId="26" fillId="0" borderId="32" xfId="0" applyFont="1" applyBorder="1" applyAlignment="1">
      <alignment vertical="center"/>
    </xf>
    <xf numFmtId="0" fontId="11" fillId="0" borderId="33" xfId="34" applyFont="1" applyBorder="1" applyAlignment="1">
      <alignment horizontal="left" vertical="center" wrapText="1"/>
    </xf>
    <xf numFmtId="0" fontId="11" fillId="0" borderId="33" xfId="34" applyFont="1" applyBorder="1" applyAlignment="1">
      <alignment horizontal="left" vertical="center"/>
    </xf>
    <xf numFmtId="0" fontId="11" fillId="0" borderId="31" xfId="34" applyFont="1" applyBorder="1" applyAlignment="1">
      <alignment horizontal="left" vertical="center"/>
    </xf>
    <xf numFmtId="0" fontId="11" fillId="0" borderId="0" xfId="34" applyFont="1" applyBorder="1" applyAlignment="1">
      <alignment horizontal="left" vertical="center" wrapText="1"/>
    </xf>
    <xf numFmtId="0" fontId="11" fillId="0" borderId="30" xfId="34" applyFont="1" applyBorder="1" applyAlignment="1">
      <alignment horizontal="left" vertical="center"/>
    </xf>
    <xf numFmtId="0" fontId="11" fillId="0" borderId="34" xfId="34" applyFont="1" applyBorder="1" applyAlignment="1">
      <alignment horizontal="left" vertical="center" wrapText="1"/>
    </xf>
    <xf numFmtId="0" fontId="11" fillId="0" borderId="11" xfId="34" applyFont="1" applyBorder="1" applyAlignment="1">
      <alignment horizontal="left" vertical="center" wrapText="1"/>
    </xf>
    <xf numFmtId="0" fontId="11" fillId="0" borderId="27" xfId="34" applyFont="1" applyBorder="1" applyAlignment="1">
      <alignment vertical="center" wrapText="1"/>
    </xf>
    <xf numFmtId="0" fontId="11" fillId="28" borderId="13" xfId="34" applyFont="1" applyFill="1" applyBorder="1" applyAlignment="1">
      <alignment vertical="center"/>
    </xf>
    <xf numFmtId="0" fontId="11" fillId="29" borderId="13" xfId="34" applyFont="1" applyFill="1" applyBorder="1" applyAlignment="1">
      <alignment vertical="center"/>
    </xf>
    <xf numFmtId="0" fontId="11" fillId="0" borderId="35" xfId="34" applyFont="1" applyBorder="1" applyAlignment="1">
      <alignment vertical="center" wrapText="1"/>
    </xf>
    <xf numFmtId="0" fontId="11" fillId="0" borderId="36" xfId="34" applyFont="1" applyBorder="1" applyAlignment="1">
      <alignment vertical="center" wrapText="1"/>
    </xf>
    <xf numFmtId="0" fontId="11" fillId="0" borderId="37" xfId="34" applyFont="1" applyBorder="1" applyAlignment="1">
      <alignment vertical="center" wrapText="1"/>
    </xf>
    <xf numFmtId="0" fontId="26" fillId="0" borderId="36" xfId="0" applyFont="1" applyBorder="1" applyAlignment="1">
      <alignment vertical="center" wrapText="1"/>
    </xf>
    <xf numFmtId="0" fontId="26" fillId="0" borderId="37" xfId="0" applyFont="1" applyBorder="1" applyAlignment="1">
      <alignment vertical="center" wrapText="1"/>
    </xf>
    <xf numFmtId="0" fontId="11" fillId="0" borderId="35" xfId="34" applyFont="1" applyBorder="1" applyAlignment="1">
      <alignment horizontal="center" vertical="center" wrapText="1"/>
    </xf>
    <xf numFmtId="0" fontId="11" fillId="0" borderId="36" xfId="34" applyFont="1" applyBorder="1" applyAlignment="1">
      <alignment horizontal="center" vertical="center" wrapText="1"/>
    </xf>
    <xf numFmtId="0" fontId="11" fillId="0" borderId="38" xfId="34" applyFont="1" applyBorder="1" applyAlignment="1">
      <alignment horizontal="center" vertical="center" wrapText="1"/>
    </xf>
    <xf numFmtId="0" fontId="11" fillId="0" borderId="39" xfId="34" applyFont="1" applyBorder="1" applyAlignment="1">
      <alignment horizontal="center" vertical="center" wrapText="1"/>
    </xf>
    <xf numFmtId="0" fontId="11" fillId="0" borderId="37" xfId="34" applyFont="1" applyBorder="1" applyAlignment="1">
      <alignment horizontal="center" vertical="center" wrapText="1"/>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11" fillId="0" borderId="28" xfId="34" applyFont="1" applyBorder="1" applyAlignment="1">
      <alignment horizontal="left" vertical="center" wrapText="1"/>
    </xf>
    <xf numFmtId="0" fontId="11" fillId="0" borderId="29" xfId="34" applyFont="1" applyBorder="1" applyAlignment="1">
      <alignment horizontal="left" vertical="center" wrapText="1"/>
    </xf>
    <xf numFmtId="0" fontId="26" fillId="0" borderId="40" xfId="0" applyFont="1" applyBorder="1" applyAlignment="1">
      <alignment vertical="center"/>
    </xf>
    <xf numFmtId="0" fontId="26" fillId="0" borderId="41" xfId="0" applyFont="1" applyBorder="1" applyAlignment="1">
      <alignment vertical="center"/>
    </xf>
    <xf numFmtId="0" fontId="11" fillId="29" borderId="13" xfId="0" applyFont="1" applyFill="1" applyBorder="1" applyAlignment="1">
      <alignment horizontal="left" vertical="center"/>
    </xf>
    <xf numFmtId="0" fontId="29" fillId="0" borderId="42" xfId="34" applyFont="1" applyBorder="1" applyAlignment="1">
      <alignment horizontal="center" vertical="center" wrapText="1"/>
    </xf>
    <xf numFmtId="0" fontId="29" fillId="0" borderId="34" xfId="34" applyFont="1" applyBorder="1" applyAlignment="1">
      <alignment horizontal="center" vertical="center" wrapText="1"/>
    </xf>
    <xf numFmtId="0" fontId="29" fillId="0" borderId="0" xfId="34" applyFont="1" applyBorder="1" applyAlignment="1">
      <alignment horizontal="center" vertical="center" wrapText="1"/>
    </xf>
    <xf numFmtId="49" fontId="29" fillId="0" borderId="0" xfId="34" applyNumberFormat="1" applyFont="1" applyBorder="1" applyAlignment="1">
      <alignment horizontal="center" vertical="center" wrapText="1"/>
    </xf>
    <xf numFmtId="49" fontId="29" fillId="0" borderId="11" xfId="34" applyNumberFormat="1" applyFont="1" applyBorder="1" applyAlignment="1">
      <alignment horizontal="center" vertical="center" wrapText="1"/>
    </xf>
    <xf numFmtId="0" fontId="11" fillId="0" borderId="0" xfId="34" applyFont="1" applyAlignment="1">
      <alignment horizontal="left" vertical="center"/>
    </xf>
    <xf numFmtId="0" fontId="11" fillId="0" borderId="11" xfId="34" applyFont="1" applyBorder="1">
      <alignment vertical="center"/>
    </xf>
    <xf numFmtId="0" fontId="11" fillId="0" borderId="43" xfId="34" applyFont="1" applyBorder="1" applyAlignment="1">
      <alignment horizontal="left" vertical="center"/>
    </xf>
    <xf numFmtId="0" fontId="26" fillId="0" borderId="13" xfId="0" applyFont="1" applyBorder="1" applyAlignment="1">
      <alignment vertical="center"/>
    </xf>
    <xf numFmtId="0" fontId="11" fillId="26" borderId="44" xfId="34" applyFont="1" applyFill="1" applyBorder="1" applyAlignment="1">
      <alignment vertical="center" wrapText="1"/>
    </xf>
    <xf numFmtId="0" fontId="28" fillId="27" borderId="13" xfId="34" applyFont="1" applyFill="1" applyBorder="1" applyAlignment="1">
      <alignment vertical="top"/>
    </xf>
    <xf numFmtId="0" fontId="11" fillId="0" borderId="34" xfId="34" applyFont="1" applyBorder="1" applyAlignment="1">
      <alignment horizontal="left" vertical="center"/>
    </xf>
    <xf numFmtId="0" fontId="26" fillId="0" borderId="29" xfId="0" applyFont="1" applyBorder="1" applyAlignment="1">
      <alignment horizontal="left" vertical="center"/>
    </xf>
    <xf numFmtId="0" fontId="26" fillId="0" borderId="34" xfId="0" applyFont="1" applyBorder="1" applyAlignment="1">
      <alignment vertical="center"/>
    </xf>
    <xf numFmtId="0" fontId="26" fillId="0" borderId="45" xfId="0" applyFont="1" applyBorder="1" applyAlignment="1">
      <alignment vertical="center"/>
    </xf>
    <xf numFmtId="0" fontId="11" fillId="0" borderId="29" xfId="34" applyFont="1" applyBorder="1" applyAlignment="1">
      <alignment horizontal="left" vertical="center"/>
    </xf>
    <xf numFmtId="0" fontId="11" fillId="0" borderId="44" xfId="34" applyFont="1" applyBorder="1" applyAlignment="1">
      <alignment vertical="center" wrapText="1"/>
    </xf>
    <xf numFmtId="0" fontId="11" fillId="28" borderId="13" xfId="34" applyFont="1" applyFill="1" applyBorder="1" applyAlignment="1">
      <alignment vertical="top"/>
    </xf>
    <xf numFmtId="0" fontId="11" fillId="29" borderId="13" xfId="34" applyFont="1" applyFill="1" applyBorder="1" applyAlignment="1">
      <alignment vertical="top"/>
    </xf>
    <xf numFmtId="0" fontId="11" fillId="0" borderId="46" xfId="34" applyFont="1" applyFill="1" applyBorder="1" applyAlignment="1">
      <alignment vertical="center" wrapText="1"/>
    </xf>
    <xf numFmtId="0" fontId="11" fillId="0" borderId="33" xfId="34" applyFont="1" applyFill="1" applyBorder="1" applyAlignment="1">
      <alignment vertical="center" wrapText="1"/>
    </xf>
    <xf numFmtId="0" fontId="11" fillId="0" borderId="47" xfId="34" applyFont="1" applyBorder="1" applyAlignment="1">
      <alignment vertical="center" wrapText="1"/>
    </xf>
    <xf numFmtId="0" fontId="11" fillId="0" borderId="48" xfId="34" applyFont="1" applyFill="1" applyBorder="1" applyAlignment="1">
      <alignment vertical="center" wrapText="1"/>
    </xf>
    <xf numFmtId="0" fontId="11" fillId="0" borderId="49" xfId="34" applyFont="1" applyBorder="1" applyAlignment="1">
      <alignment vertical="center" wrapText="1"/>
    </xf>
    <xf numFmtId="0" fontId="11" fillId="0" borderId="50" xfId="34" applyFont="1" applyBorder="1" applyAlignment="1">
      <alignment vertical="center" wrapText="1"/>
    </xf>
    <xf numFmtId="0" fontId="11" fillId="0" borderId="31" xfId="34" applyFont="1" applyBorder="1" applyAlignment="1">
      <alignment vertical="center" wrapText="1"/>
    </xf>
    <xf numFmtId="0" fontId="11" fillId="0" borderId="30" xfId="34" applyFont="1" applyBorder="1" applyAlignment="1">
      <alignment vertical="center" wrapText="1"/>
    </xf>
    <xf numFmtId="0" fontId="11" fillId="0" borderId="51" xfId="34" applyFont="1" applyBorder="1" applyAlignment="1">
      <alignment vertical="center" wrapText="1"/>
    </xf>
    <xf numFmtId="0" fontId="11" fillId="0" borderId="52" xfId="34" applyFont="1" applyFill="1" applyBorder="1" applyAlignment="1">
      <alignment vertical="center" wrapText="1"/>
    </xf>
    <xf numFmtId="0" fontId="11" fillId="0" borderId="46" xfId="34" applyNumberFormat="1" applyFont="1" applyBorder="1" applyAlignment="1">
      <alignment horizontal="left" vertical="center" wrapText="1"/>
    </xf>
    <xf numFmtId="0" fontId="11" fillId="0" borderId="0" xfId="34" applyNumberFormat="1" applyFont="1" applyBorder="1" applyAlignment="1">
      <alignment vertical="center" wrapText="1"/>
    </xf>
    <xf numFmtId="0" fontId="11" fillId="0" borderId="51" xfId="34" applyFont="1" applyBorder="1" applyAlignment="1">
      <alignment horizontal="left" vertical="center" wrapText="1"/>
    </xf>
    <xf numFmtId="0" fontId="11" fillId="0" borderId="31" xfId="34" applyFont="1" applyBorder="1" applyAlignment="1">
      <alignment horizontal="left" vertical="center" wrapText="1"/>
    </xf>
    <xf numFmtId="0" fontId="11" fillId="0" borderId="47" xfId="34" applyFont="1" applyFill="1" applyBorder="1" applyAlignment="1">
      <alignment horizontal="left" vertical="center" wrapText="1"/>
    </xf>
    <xf numFmtId="0" fontId="11" fillId="0" borderId="47" xfId="34" applyFont="1" applyFill="1" applyBorder="1" applyAlignment="1">
      <alignment horizontal="center" vertical="center" wrapText="1"/>
    </xf>
    <xf numFmtId="0" fontId="11" fillId="0" borderId="48" xfId="34" applyFont="1" applyFill="1" applyBorder="1" applyAlignment="1">
      <alignment horizontal="center" vertical="center" wrapText="1"/>
    </xf>
    <xf numFmtId="0" fontId="11" fillId="0" borderId="50" xfId="34" applyFont="1" applyFill="1" applyBorder="1" applyAlignment="1">
      <alignment horizontal="center" vertical="center" wrapText="1"/>
    </xf>
    <xf numFmtId="0" fontId="29" fillId="0" borderId="39" xfId="34" applyFont="1" applyBorder="1" applyAlignment="1">
      <alignment horizontal="center" vertical="center" wrapText="1"/>
    </xf>
    <xf numFmtId="0" fontId="29" fillId="0" borderId="36" xfId="34" applyFont="1" applyBorder="1" applyAlignment="1">
      <alignment horizontal="center" vertical="center" wrapText="1"/>
    </xf>
    <xf numFmtId="49" fontId="29" fillId="0" borderId="36" xfId="34" applyNumberFormat="1" applyFont="1" applyBorder="1" applyAlignment="1">
      <alignment horizontal="center" vertical="center" wrapText="1"/>
    </xf>
    <xf numFmtId="49" fontId="29" fillId="0" borderId="37" xfId="34" applyNumberFormat="1" applyFont="1" applyBorder="1" applyAlignment="1">
      <alignment horizontal="center" vertical="center" wrapText="1"/>
    </xf>
    <xf numFmtId="0" fontId="30" fillId="0" borderId="0" xfId="34" applyFont="1" applyBorder="1" applyAlignment="1">
      <alignment horizontal="left" vertical="center"/>
    </xf>
    <xf numFmtId="0" fontId="26" fillId="0" borderId="0" xfId="0" applyFont="1" applyBorder="1" applyAlignment="1">
      <alignment vertical="center"/>
    </xf>
    <xf numFmtId="0" fontId="11" fillId="0" borderId="28" xfId="34" applyFont="1" applyFill="1" applyBorder="1" applyAlignment="1">
      <alignment vertical="center" wrapText="1"/>
    </xf>
    <xf numFmtId="0" fontId="11" fillId="0" borderId="53" xfId="34" applyFont="1" applyBorder="1" applyAlignment="1">
      <alignment vertical="center" wrapText="1"/>
    </xf>
    <xf numFmtId="0" fontId="11" fillId="0" borderId="29" xfId="34" applyFont="1" applyBorder="1" applyAlignment="1">
      <alignment vertical="center" wrapText="1"/>
    </xf>
    <xf numFmtId="0" fontId="11" fillId="0" borderId="34" xfId="34" applyFont="1" applyBorder="1" applyAlignment="1">
      <alignment vertical="center" wrapText="1"/>
    </xf>
    <xf numFmtId="0" fontId="11" fillId="0" borderId="11" xfId="34" applyFont="1" applyBorder="1" applyAlignment="1">
      <alignment vertical="center" wrapText="1"/>
    </xf>
    <xf numFmtId="0" fontId="11" fillId="0" borderId="32" xfId="34" applyFont="1" applyBorder="1" applyAlignment="1">
      <alignment vertical="center" wrapText="1"/>
    </xf>
    <xf numFmtId="0" fontId="11" fillId="0" borderId="52" xfId="34" applyFont="1" applyBorder="1" applyAlignment="1">
      <alignment horizontal="center" vertical="center" wrapText="1"/>
    </xf>
    <xf numFmtId="0" fontId="11" fillId="0" borderId="49" xfId="34" applyFont="1" applyBorder="1" applyAlignment="1">
      <alignment horizontal="center" vertical="center" wrapText="1"/>
    </xf>
    <xf numFmtId="0" fontId="11" fillId="0" borderId="49" xfId="34" applyFont="1" applyBorder="1" applyAlignment="1">
      <alignment horizontal="left" vertical="center" wrapText="1"/>
    </xf>
    <xf numFmtId="0" fontId="11" fillId="0" borderId="48" xfId="34" applyFont="1" applyBorder="1" applyAlignment="1">
      <alignment horizontal="left" vertical="center" wrapText="1"/>
    </xf>
    <xf numFmtId="0" fontId="11" fillId="0" borderId="54" xfId="34" applyFont="1" applyBorder="1" applyAlignment="1">
      <alignment vertical="center" wrapText="1"/>
    </xf>
    <xf numFmtId="0" fontId="11" fillId="0" borderId="45" xfId="34" applyFont="1" applyFill="1" applyBorder="1" applyAlignment="1">
      <alignment horizontal="left" vertical="center" wrapText="1"/>
    </xf>
    <xf numFmtId="0" fontId="11" fillId="0" borderId="47" xfId="34" applyFont="1" applyFill="1" applyBorder="1">
      <alignment vertical="center"/>
    </xf>
    <xf numFmtId="0" fontId="11" fillId="0" borderId="48" xfId="34" applyFont="1" applyFill="1" applyBorder="1">
      <alignment vertical="center"/>
    </xf>
    <xf numFmtId="0" fontId="26" fillId="25" borderId="42" xfId="0" applyFont="1" applyFill="1" applyBorder="1">
      <alignment vertical="center"/>
    </xf>
    <xf numFmtId="0" fontId="31" fillId="0" borderId="32" xfId="34" applyFont="1" applyBorder="1" applyAlignment="1">
      <alignment horizontal="center" vertical="center"/>
    </xf>
    <xf numFmtId="0" fontId="26" fillId="25" borderId="32" xfId="0" applyFont="1" applyFill="1" applyBorder="1" applyAlignment="1">
      <alignment horizontal="center" vertical="center"/>
    </xf>
    <xf numFmtId="0" fontId="26" fillId="25" borderId="32" xfId="0" applyFont="1" applyFill="1" applyBorder="1" applyAlignment="1">
      <alignment vertical="center"/>
    </xf>
    <xf numFmtId="0" fontId="32" fillId="0" borderId="52" xfId="34" applyFont="1" applyBorder="1" applyAlignment="1">
      <alignment horizontal="center" vertical="center"/>
    </xf>
    <xf numFmtId="49" fontId="32" fillId="0" borderId="53" xfId="34" applyNumberFormat="1" applyFont="1" applyBorder="1" applyAlignment="1">
      <alignment horizontal="center" vertical="center"/>
    </xf>
    <xf numFmtId="0" fontId="11" fillId="0" borderId="45" xfId="34" applyFont="1" applyBorder="1" applyAlignment="1">
      <alignment vertical="center" wrapText="1"/>
    </xf>
    <xf numFmtId="0" fontId="33" fillId="0" borderId="30" xfId="34" applyFont="1" applyBorder="1" applyAlignment="1">
      <alignment vertical="center" wrapText="1"/>
    </xf>
    <xf numFmtId="0" fontId="33" fillId="0" borderId="31" xfId="34" applyFont="1" applyBorder="1" applyAlignment="1">
      <alignment vertical="center" wrapText="1"/>
    </xf>
    <xf numFmtId="0" fontId="33" fillId="0" borderId="51" xfId="34" applyFont="1" applyBorder="1" applyAlignment="1">
      <alignment vertical="center" wrapText="1"/>
    </xf>
    <xf numFmtId="0" fontId="11" fillId="0" borderId="32" xfId="34" applyFont="1" applyBorder="1" applyAlignment="1">
      <alignment horizontal="center" vertical="center" wrapText="1"/>
    </xf>
    <xf numFmtId="0" fontId="11" fillId="0" borderId="55" xfId="34" applyFont="1" applyBorder="1" applyAlignment="1">
      <alignment vertical="center" wrapText="1"/>
    </xf>
    <xf numFmtId="0" fontId="11" fillId="0" borderId="0" xfId="34" applyFont="1" applyFill="1" applyAlignment="1">
      <alignment horizontal="left" vertical="center" wrapText="1"/>
    </xf>
    <xf numFmtId="0" fontId="31" fillId="0" borderId="45" xfId="34" applyFont="1" applyBorder="1" applyAlignment="1">
      <alignment horizontal="center" vertical="center"/>
    </xf>
    <xf numFmtId="0" fontId="26" fillId="25" borderId="45" xfId="0" applyFont="1" applyFill="1" applyBorder="1" applyAlignment="1">
      <alignment horizontal="center" vertical="center"/>
    </xf>
    <xf numFmtId="0" fontId="26" fillId="25" borderId="45" xfId="0" applyFont="1" applyFill="1" applyBorder="1" applyAlignment="1">
      <alignment vertical="center"/>
    </xf>
    <xf numFmtId="0" fontId="29" fillId="25" borderId="52" xfId="34" applyFont="1" applyFill="1" applyBorder="1" applyAlignment="1">
      <alignment horizontal="left" vertical="center"/>
    </xf>
    <xf numFmtId="49" fontId="29" fillId="25" borderId="53" xfId="34" applyNumberFormat="1" applyFont="1" applyFill="1" applyBorder="1" applyAlignment="1">
      <alignment horizontal="left" vertical="center"/>
    </xf>
    <xf numFmtId="0" fontId="26" fillId="0" borderId="26" xfId="0" applyFont="1" applyFill="1" applyBorder="1" applyAlignment="1">
      <alignment horizontal="center" vertical="center"/>
    </xf>
    <xf numFmtId="0" fontId="26" fillId="0" borderId="45" xfId="0" applyFont="1" applyBorder="1" applyAlignment="1">
      <alignment vertical="center" wrapText="1"/>
    </xf>
    <xf numFmtId="0" fontId="33" fillId="0" borderId="34" xfId="34" applyFont="1" applyBorder="1" applyAlignment="1">
      <alignment vertical="center" wrapText="1"/>
    </xf>
    <xf numFmtId="0" fontId="33" fillId="0" borderId="29" xfId="34" applyFont="1" applyBorder="1" applyAlignment="1">
      <alignment vertical="center" wrapText="1"/>
    </xf>
    <xf numFmtId="0" fontId="33" fillId="0" borderId="11" xfId="34" applyFont="1" applyBorder="1" applyAlignment="1">
      <alignment vertical="center" wrapText="1"/>
    </xf>
    <xf numFmtId="0" fontId="26" fillId="0" borderId="45" xfId="0" applyFont="1" applyBorder="1" applyAlignment="1">
      <alignment horizontal="center" vertical="center" wrapText="1"/>
    </xf>
    <xf numFmtId="0" fontId="11" fillId="0" borderId="45" xfId="34" applyFont="1" applyBorder="1" applyAlignment="1">
      <alignment horizontal="center" vertical="center" wrapText="1"/>
    </xf>
    <xf numFmtId="0" fontId="34" fillId="0" borderId="0" xfId="34" applyFont="1" applyAlignment="1">
      <alignment horizontal="centerContinuous" vertical="center"/>
    </xf>
    <xf numFmtId="0" fontId="34" fillId="0" borderId="0" xfId="34" applyFont="1">
      <alignment vertical="center"/>
    </xf>
    <xf numFmtId="0" fontId="24" fillId="0" borderId="0" xfId="34" applyFont="1" applyBorder="1" applyAlignment="1">
      <alignment horizontal="left" vertical="center"/>
    </xf>
    <xf numFmtId="0" fontId="35" fillId="0" borderId="0" xfId="34" applyFont="1" applyFill="1" applyAlignment="1">
      <alignment horizontal="left" vertical="center" wrapText="1"/>
    </xf>
    <xf numFmtId="0" fontId="26" fillId="0" borderId="35" xfId="0" applyFont="1" applyBorder="1" applyAlignment="1">
      <alignment vertical="center"/>
    </xf>
    <xf numFmtId="0" fontId="26" fillId="0" borderId="38" xfId="0" applyFont="1" applyBorder="1" applyAlignment="1">
      <alignment vertical="center"/>
    </xf>
    <xf numFmtId="0" fontId="11" fillId="0" borderId="36" xfId="34" applyFont="1" applyBorder="1" applyAlignment="1">
      <alignment vertical="center"/>
    </xf>
    <xf numFmtId="0" fontId="11" fillId="0" borderId="39" xfId="34" applyFont="1" applyBorder="1" applyAlignment="1">
      <alignment horizontal="left" vertical="center"/>
    </xf>
    <xf numFmtId="0" fontId="26" fillId="0" borderId="38" xfId="0" applyFont="1" applyBorder="1" applyAlignment="1">
      <alignment horizontal="left" vertical="center"/>
    </xf>
    <xf numFmtId="0" fontId="26" fillId="0" borderId="39" xfId="0" applyFont="1" applyBorder="1" applyAlignment="1">
      <alignment vertical="center"/>
    </xf>
    <xf numFmtId="0" fontId="11" fillId="0" borderId="36" xfId="34" applyFont="1" applyBorder="1" applyAlignment="1">
      <alignment horizontal="left" vertical="center"/>
    </xf>
    <xf numFmtId="0" fontId="11" fillId="0" borderId="38" xfId="34" applyFont="1" applyBorder="1" applyAlignment="1">
      <alignment horizontal="left" vertical="center"/>
    </xf>
    <xf numFmtId="0" fontId="11" fillId="0" borderId="39" xfId="34" applyFont="1" applyBorder="1" applyAlignment="1">
      <alignment horizontal="left" vertical="center" wrapText="1"/>
    </xf>
    <xf numFmtId="0" fontId="11" fillId="0" borderId="56" xfId="34" applyFont="1" applyFill="1" applyBorder="1" applyAlignment="1">
      <alignment vertical="center" wrapText="1"/>
    </xf>
    <xf numFmtId="0" fontId="11" fillId="0" borderId="10" xfId="34" applyFont="1" applyFill="1" applyBorder="1" applyAlignment="1">
      <alignment vertical="center" wrapText="1"/>
    </xf>
    <xf numFmtId="0" fontId="11" fillId="0" borderId="57" xfId="34" applyFont="1" applyBorder="1" applyAlignment="1">
      <alignment vertical="center" wrapText="1"/>
    </xf>
    <xf numFmtId="0" fontId="11" fillId="0" borderId="58" xfId="34" applyFont="1" applyBorder="1" applyAlignment="1">
      <alignment vertical="center" wrapText="1"/>
    </xf>
    <xf numFmtId="0" fontId="11" fillId="0" borderId="59" xfId="34" applyFont="1" applyBorder="1" applyAlignment="1">
      <alignment vertical="center" wrapText="1"/>
    </xf>
    <xf numFmtId="0" fontId="11" fillId="0" borderId="60" xfId="34" applyFont="1" applyBorder="1" applyAlignment="1">
      <alignment vertical="center" wrapText="1"/>
    </xf>
    <xf numFmtId="0" fontId="26" fillId="0" borderId="61" xfId="0" applyFont="1" applyBorder="1" applyAlignment="1">
      <alignment vertical="center" wrapText="1"/>
    </xf>
    <xf numFmtId="0" fontId="11" fillId="0" borderId="62" xfId="34" applyFont="1" applyBorder="1" applyAlignment="1">
      <alignment vertical="center" wrapText="1"/>
    </xf>
    <xf numFmtId="0" fontId="11" fillId="0" borderId="63" xfId="34" applyFont="1" applyBorder="1" applyAlignment="1">
      <alignment vertical="center" wrapText="1"/>
    </xf>
    <xf numFmtId="0" fontId="33" fillId="0" borderId="57" xfId="34" applyFont="1" applyBorder="1" applyAlignment="1">
      <alignment vertical="center" wrapText="1"/>
    </xf>
    <xf numFmtId="0" fontId="33" fillId="0" borderId="58" xfId="34" applyFont="1" applyBorder="1" applyAlignment="1">
      <alignment vertical="center" wrapText="1"/>
    </xf>
    <xf numFmtId="0" fontId="33" fillId="0" borderId="63" xfId="34" applyFont="1" applyBorder="1" applyAlignment="1">
      <alignment vertical="center" wrapText="1"/>
    </xf>
    <xf numFmtId="0" fontId="26" fillId="0" borderId="61" xfId="0" applyFont="1" applyBorder="1" applyAlignment="1">
      <alignment horizontal="center" vertical="center" wrapText="1"/>
    </xf>
    <xf numFmtId="0" fontId="11" fillId="0" borderId="61" xfId="34" applyFont="1" applyBorder="1" applyAlignment="1">
      <alignment horizontal="center" vertical="center" wrapText="1"/>
    </xf>
    <xf numFmtId="0" fontId="11" fillId="0" borderId="57" xfId="34" applyFont="1" applyBorder="1" applyAlignment="1">
      <alignment horizontal="left" vertical="center" wrapText="1"/>
    </xf>
    <xf numFmtId="0" fontId="11" fillId="0" borderId="10" xfId="34" applyFont="1" applyBorder="1" applyAlignment="1">
      <alignment horizontal="left" vertical="center" wrapText="1"/>
    </xf>
    <xf numFmtId="0" fontId="11" fillId="0" borderId="58" xfId="34" applyFont="1" applyBorder="1" applyAlignment="1">
      <alignment horizontal="left" vertical="center" wrapText="1"/>
    </xf>
    <xf numFmtId="0" fontId="11" fillId="0" borderId="56" xfId="34" applyNumberFormat="1" applyFont="1" applyBorder="1" applyAlignment="1">
      <alignment horizontal="left" vertical="center" wrapText="1"/>
    </xf>
    <xf numFmtId="0" fontId="11" fillId="0" borderId="61" xfId="34" applyFont="1" applyBorder="1" applyAlignment="1">
      <alignment vertical="center" wrapText="1"/>
    </xf>
    <xf numFmtId="0" fontId="11" fillId="0" borderId="64" xfId="34" applyFont="1" applyBorder="1" applyAlignment="1">
      <alignment vertical="center" wrapText="1"/>
    </xf>
    <xf numFmtId="0" fontId="11" fillId="0" borderId="63" xfId="34" applyFont="1" applyBorder="1" applyAlignment="1">
      <alignment horizontal="left" vertical="center" wrapText="1"/>
    </xf>
    <xf numFmtId="0" fontId="11" fillId="0" borderId="61" xfId="34" applyFont="1" applyFill="1" applyBorder="1" applyAlignment="1">
      <alignment horizontal="left" vertical="center" wrapText="1"/>
    </xf>
    <xf numFmtId="0" fontId="31" fillId="0" borderId="40" xfId="34" applyFont="1" applyBorder="1" applyAlignment="1">
      <alignment horizontal="center" vertical="center"/>
    </xf>
    <xf numFmtId="0" fontId="26" fillId="25" borderId="40" xfId="0" applyFont="1" applyFill="1" applyBorder="1" applyAlignment="1">
      <alignment horizontal="center" vertical="center"/>
    </xf>
    <xf numFmtId="0" fontId="26" fillId="25" borderId="40" xfId="0" applyFont="1" applyFill="1" applyBorder="1" applyAlignment="1">
      <alignment vertical="center"/>
    </xf>
    <xf numFmtId="0" fontId="11" fillId="0" borderId="0" xfId="34" applyFont="1" applyAlignment="1">
      <alignment horizontal="centerContinuous" vertical="center"/>
    </xf>
    <xf numFmtId="0" fontId="11" fillId="24" borderId="43" xfId="34" applyFont="1" applyFill="1" applyBorder="1" applyAlignment="1">
      <alignment horizontal="center" vertical="center" wrapText="1"/>
    </xf>
    <xf numFmtId="0" fontId="24" fillId="0" borderId="0" xfId="34" applyFont="1" applyFill="1" applyBorder="1" applyAlignment="1">
      <alignment horizontal="right" vertical="center" wrapText="1"/>
    </xf>
    <xf numFmtId="0" fontId="36" fillId="0" borderId="11" xfId="34" applyFont="1" applyBorder="1" applyAlignment="1">
      <alignment horizontal="center" wrapText="1"/>
    </xf>
    <xf numFmtId="0" fontId="11" fillId="26" borderId="65" xfId="34" applyFont="1" applyFill="1" applyBorder="1" applyAlignment="1">
      <alignment horizontal="center" vertical="center"/>
    </xf>
    <xf numFmtId="0" fontId="37" fillId="27" borderId="13" xfId="34" applyFont="1" applyFill="1" applyBorder="1">
      <alignment vertical="center"/>
    </xf>
    <xf numFmtId="0" fontId="33" fillId="25" borderId="46" xfId="34" applyFont="1" applyFill="1" applyBorder="1" applyAlignment="1">
      <alignment horizontal="right" vertical="center" shrinkToFit="1"/>
    </xf>
    <xf numFmtId="0" fontId="26" fillId="0" borderId="31" xfId="0" applyFont="1" applyBorder="1" applyAlignment="1">
      <alignment horizontal="right" vertical="center" shrinkToFit="1"/>
    </xf>
    <xf numFmtId="0" fontId="33" fillId="0" borderId="29" xfId="34" applyFont="1" applyFill="1" applyBorder="1" applyAlignment="1">
      <alignment horizontal="right" vertical="center" shrinkToFit="1"/>
    </xf>
    <xf numFmtId="0" fontId="33" fillId="25" borderId="30" xfId="34" applyFont="1" applyFill="1" applyBorder="1" applyAlignment="1">
      <alignment horizontal="right" vertical="center" shrinkToFit="1"/>
    </xf>
    <xf numFmtId="0" fontId="11" fillId="0" borderId="32" xfId="34" applyFont="1" applyBorder="1" applyAlignment="1">
      <alignment horizontal="left" vertical="center"/>
    </xf>
    <xf numFmtId="0" fontId="26" fillId="0" borderId="33" xfId="0" applyFont="1" applyBorder="1" applyAlignment="1">
      <alignment horizontal="right" vertical="center" shrinkToFit="1"/>
    </xf>
    <xf numFmtId="0" fontId="33" fillId="25" borderId="33" xfId="34" applyFont="1" applyFill="1" applyBorder="1" applyAlignment="1">
      <alignment horizontal="right" vertical="center" shrinkToFit="1"/>
    </xf>
    <xf numFmtId="0" fontId="33" fillId="25" borderId="29" xfId="34" applyFont="1" applyFill="1" applyBorder="1" applyAlignment="1">
      <alignment horizontal="right" vertical="center"/>
    </xf>
    <xf numFmtId="0" fontId="33" fillId="25" borderId="31" xfId="34" applyFont="1" applyFill="1" applyBorder="1" applyAlignment="1">
      <alignment horizontal="right" vertical="center" shrinkToFit="1"/>
    </xf>
    <xf numFmtId="0" fontId="33" fillId="25" borderId="51" xfId="34" applyFont="1" applyFill="1" applyBorder="1" applyAlignment="1">
      <alignment horizontal="right" vertical="center" shrinkToFit="1"/>
    </xf>
    <xf numFmtId="0" fontId="11" fillId="0" borderId="65" xfId="34" applyFont="1" applyBorder="1" applyAlignment="1">
      <alignment horizontal="center" vertical="center"/>
    </xf>
    <xf numFmtId="0" fontId="33" fillId="28" borderId="13" xfId="34" applyFont="1" applyFill="1" applyBorder="1">
      <alignment vertical="center"/>
    </xf>
    <xf numFmtId="0" fontId="33" fillId="29" borderId="13" xfId="34" applyFont="1" applyFill="1" applyBorder="1">
      <alignment vertical="center"/>
    </xf>
    <xf numFmtId="0" fontId="33" fillId="0" borderId="28" xfId="34" applyFont="1" applyBorder="1" applyAlignment="1">
      <alignment horizontal="right" vertical="center"/>
    </xf>
    <xf numFmtId="0" fontId="33" fillId="0" borderId="17" xfId="34" applyFont="1" applyFill="1" applyBorder="1" applyAlignment="1">
      <alignment horizontal="right" vertical="center" shrinkToFit="1"/>
    </xf>
    <xf numFmtId="0" fontId="33" fillId="0" borderId="17" xfId="34" applyFont="1" applyBorder="1" applyAlignment="1">
      <alignment horizontal="right" vertical="center"/>
    </xf>
    <xf numFmtId="0" fontId="33" fillId="25" borderId="17" xfId="34" applyFont="1" applyFill="1" applyBorder="1" applyAlignment="1">
      <alignment horizontal="right" vertical="center" shrinkToFit="1"/>
    </xf>
    <xf numFmtId="0" fontId="33" fillId="0" borderId="0" xfId="34" applyFont="1" applyBorder="1" applyAlignment="1">
      <alignment horizontal="right" vertical="center"/>
    </xf>
    <xf numFmtId="0" fontId="33" fillId="25" borderId="34" xfId="34" applyFont="1" applyFill="1" applyBorder="1" applyAlignment="1">
      <alignment horizontal="right" vertical="center"/>
    </xf>
    <xf numFmtId="0" fontId="33" fillId="25" borderId="0" xfId="34" applyFont="1" applyFill="1" applyBorder="1" applyAlignment="1">
      <alignment horizontal="right" vertical="center"/>
    </xf>
    <xf numFmtId="0" fontId="33" fillId="25" borderId="45" xfId="34" applyFont="1" applyFill="1" applyBorder="1" applyAlignment="1">
      <alignment horizontal="right" vertical="center"/>
    </xf>
    <xf numFmtId="0" fontId="33" fillId="0" borderId="34" xfId="34" applyFont="1" applyBorder="1" applyAlignment="1">
      <alignment horizontal="left" vertical="center"/>
    </xf>
    <xf numFmtId="0" fontId="33" fillId="0" borderId="0" xfId="34" applyFont="1" applyBorder="1" applyAlignment="1">
      <alignment horizontal="left" vertical="center"/>
    </xf>
    <xf numFmtId="0" fontId="33" fillId="0" borderId="29" xfId="34" applyFont="1" applyBorder="1" applyAlignment="1">
      <alignment horizontal="left" vertical="center"/>
    </xf>
    <xf numFmtId="0" fontId="33" fillId="0" borderId="29" xfId="34" applyFont="1" applyFill="1" applyBorder="1" applyAlignment="1">
      <alignment horizontal="right" vertical="center"/>
    </xf>
    <xf numFmtId="0" fontId="33" fillId="0" borderId="34" xfId="34" applyFont="1" applyFill="1" applyBorder="1" applyAlignment="1">
      <alignment horizontal="right" vertical="center"/>
    </xf>
    <xf numFmtId="0" fontId="33" fillId="0" borderId="0" xfId="34" applyFont="1" applyBorder="1" applyAlignment="1">
      <alignment horizontal="right" vertical="center" shrinkToFit="1"/>
    </xf>
    <xf numFmtId="0" fontId="33" fillId="0" borderId="11" xfId="34" applyFont="1" applyBorder="1" applyAlignment="1">
      <alignment horizontal="left" vertical="center"/>
    </xf>
    <xf numFmtId="0" fontId="33" fillId="25" borderId="28" xfId="34" applyFont="1" applyFill="1" applyBorder="1" applyAlignment="1">
      <alignment horizontal="right" vertical="center"/>
    </xf>
    <xf numFmtId="0" fontId="33" fillId="0" borderId="11" xfId="34" applyFont="1" applyFill="1" applyBorder="1" applyAlignment="1">
      <alignment horizontal="right" vertical="center"/>
    </xf>
    <xf numFmtId="0" fontId="33" fillId="25" borderId="28" xfId="34" applyFont="1" applyFill="1" applyBorder="1" applyAlignment="1">
      <alignment horizontal="right" vertical="center" shrinkToFit="1"/>
    </xf>
    <xf numFmtId="0" fontId="33" fillId="25" borderId="0" xfId="34" applyFont="1" applyFill="1" applyBorder="1" applyAlignment="1">
      <alignment horizontal="right" vertical="center" shrinkToFit="1"/>
    </xf>
    <xf numFmtId="0" fontId="33" fillId="25" borderId="29" xfId="34" applyFont="1" applyFill="1" applyBorder="1" applyAlignment="1">
      <alignment horizontal="right" vertical="center" shrinkToFit="1"/>
    </xf>
    <xf numFmtId="0" fontId="33" fillId="0" borderId="20" xfId="34" applyFont="1" applyFill="1" applyBorder="1" applyAlignment="1">
      <alignment horizontal="left" vertical="center"/>
    </xf>
    <xf numFmtId="0" fontId="33" fillId="0" borderId="17" xfId="34" applyFont="1" applyFill="1" applyBorder="1" applyAlignment="1">
      <alignment horizontal="left" vertical="center"/>
    </xf>
    <xf numFmtId="0" fontId="33" fillId="25" borderId="20" xfId="34" applyFont="1" applyFill="1" applyBorder="1" applyAlignment="1">
      <alignment horizontal="right" vertical="center"/>
    </xf>
    <xf numFmtId="0" fontId="38" fillId="0" borderId="0" xfId="34" applyFont="1" applyFill="1" applyBorder="1" applyAlignment="1">
      <alignment horizontal="right" vertical="center" shrinkToFit="1"/>
    </xf>
    <xf numFmtId="0" fontId="33" fillId="0" borderId="16" xfId="34" applyFont="1" applyFill="1" applyBorder="1" applyAlignment="1">
      <alignment horizontal="left" vertical="center"/>
    </xf>
    <xf numFmtId="0" fontId="33" fillId="25" borderId="11" xfId="34" applyFont="1" applyFill="1" applyBorder="1" applyAlignment="1">
      <alignment horizontal="right" vertical="center"/>
    </xf>
    <xf numFmtId="0" fontId="33" fillId="24" borderId="0" xfId="34" applyFont="1" applyFill="1" applyBorder="1" applyAlignment="1">
      <alignment horizontal="right" vertical="center" shrinkToFit="1"/>
    </xf>
    <xf numFmtId="0" fontId="33" fillId="24" borderId="29" xfId="34" applyFont="1" applyFill="1" applyBorder="1" applyAlignment="1">
      <alignment horizontal="right" vertical="center"/>
    </xf>
    <xf numFmtId="0" fontId="33" fillId="29" borderId="13" xfId="34" applyFont="1" applyFill="1" applyBorder="1" applyAlignment="1">
      <alignment horizontal="left" vertical="center" indent="1"/>
    </xf>
    <xf numFmtId="0" fontId="33" fillId="0" borderId="34" xfId="34" applyFont="1" applyFill="1" applyBorder="1" applyAlignment="1">
      <alignment horizontal="right" vertical="center" shrinkToFit="1"/>
    </xf>
    <xf numFmtId="0" fontId="33" fillId="25" borderId="17" xfId="34" applyFont="1" applyFill="1" applyBorder="1" applyAlignment="1">
      <alignment horizontal="right" vertical="center"/>
    </xf>
    <xf numFmtId="0" fontId="33" fillId="0" borderId="16" xfId="34" applyFont="1" applyFill="1" applyBorder="1" applyAlignment="1">
      <alignment horizontal="right" vertical="center"/>
    </xf>
    <xf numFmtId="0" fontId="33" fillId="0" borderId="21" xfId="34" applyFont="1" applyFill="1" applyBorder="1" applyAlignment="1">
      <alignment horizontal="right" vertical="center"/>
    </xf>
    <xf numFmtId="0" fontId="33" fillId="24" borderId="15" xfId="34" applyFont="1" applyFill="1" applyBorder="1" applyAlignment="1">
      <alignment horizontal="right" vertical="center"/>
    </xf>
    <xf numFmtId="0" fontId="33" fillId="24" borderId="16" xfId="34" applyFont="1" applyFill="1" applyBorder="1" applyAlignment="1">
      <alignment horizontal="right" vertical="center"/>
    </xf>
    <xf numFmtId="0" fontId="33" fillId="0" borderId="22" xfId="34" applyFont="1" applyBorder="1" applyAlignment="1">
      <alignment horizontal="right" vertical="center" shrinkToFit="1"/>
    </xf>
    <xf numFmtId="0" fontId="33" fillId="24" borderId="20" xfId="34" applyFont="1" applyFill="1" applyBorder="1" applyAlignment="1">
      <alignment horizontal="right" vertical="center" shrinkToFit="1"/>
    </xf>
    <xf numFmtId="0" fontId="33" fillId="24" borderId="29" xfId="34" applyFont="1" applyFill="1" applyBorder="1" applyAlignment="1">
      <alignment horizontal="right" vertical="center" shrinkToFit="1"/>
    </xf>
    <xf numFmtId="0" fontId="33" fillId="24" borderId="0" xfId="34" applyFont="1" applyFill="1" applyAlignment="1">
      <alignment horizontal="right" vertical="center" shrinkToFit="1"/>
    </xf>
    <xf numFmtId="0" fontId="33" fillId="25" borderId="0" xfId="34" applyFont="1" applyFill="1" applyAlignment="1">
      <alignment horizontal="right" vertical="center"/>
    </xf>
    <xf numFmtId="0" fontId="33" fillId="25" borderId="34" xfId="34" applyFont="1" applyFill="1" applyBorder="1" applyAlignment="1">
      <alignment horizontal="right" vertical="center" shrinkToFit="1"/>
    </xf>
    <xf numFmtId="0" fontId="26" fillId="0" borderId="0" xfId="0" applyFont="1" applyAlignment="1">
      <alignment horizontal="right" vertical="center" shrinkToFit="1"/>
    </xf>
    <xf numFmtId="0" fontId="33" fillId="25" borderId="0" xfId="34" applyFont="1" applyFill="1" applyAlignment="1">
      <alignment horizontal="right" vertical="center" shrinkToFit="1"/>
    </xf>
    <xf numFmtId="0" fontId="33" fillId="0" borderId="0" xfId="34" applyFont="1" applyAlignment="1">
      <alignment horizontal="right" vertical="center"/>
    </xf>
    <xf numFmtId="0" fontId="33" fillId="24" borderId="20" xfId="34" applyFont="1" applyFill="1" applyBorder="1" applyAlignment="1">
      <alignment horizontal="right" vertical="center"/>
    </xf>
    <xf numFmtId="0" fontId="26" fillId="0" borderId="11" xfId="0" applyFont="1" applyBorder="1" applyAlignment="1">
      <alignment horizontal="right" vertical="center" shrinkToFit="1"/>
    </xf>
    <xf numFmtId="0" fontId="29" fillId="0" borderId="42" xfId="34" applyFont="1" applyBorder="1" applyAlignment="1">
      <alignment horizontal="left" vertical="center"/>
    </xf>
    <xf numFmtId="0" fontId="31" fillId="0" borderId="52" xfId="34" applyFont="1" applyBorder="1" applyAlignment="1">
      <alignment horizontal="center" vertical="center"/>
    </xf>
    <xf numFmtId="0" fontId="26" fillId="25" borderId="52" xfId="0" applyFont="1" applyFill="1" applyBorder="1" applyAlignment="1">
      <alignment horizontal="left" vertical="center"/>
    </xf>
    <xf numFmtId="0" fontId="11" fillId="24" borderId="12" xfId="34" applyFont="1" applyFill="1" applyBorder="1" applyAlignment="1">
      <alignment horizontal="center" vertical="center" wrapText="1"/>
    </xf>
    <xf numFmtId="0" fontId="11" fillId="26" borderId="13" xfId="34" applyFont="1" applyFill="1" applyBorder="1" applyAlignment="1">
      <alignment horizontal="center" vertical="center"/>
    </xf>
    <xf numFmtId="0" fontId="33" fillId="0" borderId="28" xfId="34" applyFont="1" applyBorder="1" applyAlignment="1">
      <alignment horizontal="left" vertical="center" shrinkToFit="1"/>
    </xf>
    <xf numFmtId="0" fontId="26" fillId="0" borderId="29" xfId="0" applyFont="1" applyBorder="1" applyAlignment="1">
      <alignment horizontal="left" vertical="center" shrinkToFit="1"/>
    </xf>
    <xf numFmtId="0" fontId="33" fillId="0" borderId="29" xfId="34" applyFont="1" applyFill="1" applyBorder="1" applyAlignment="1">
      <alignment horizontal="left" vertical="center" shrinkToFit="1"/>
    </xf>
    <xf numFmtId="0" fontId="33" fillId="0" borderId="34" xfId="34" applyFont="1" applyBorder="1" applyAlignment="1">
      <alignment horizontal="left" vertical="center" shrinkToFit="1"/>
    </xf>
    <xf numFmtId="0" fontId="11" fillId="0" borderId="45" xfId="34" applyFont="1" applyBorder="1" applyAlignment="1">
      <alignment horizontal="left" vertical="center"/>
    </xf>
    <xf numFmtId="0" fontId="26" fillId="0" borderId="0" xfId="0" applyFont="1" applyAlignment="1">
      <alignment horizontal="left" vertical="center" shrinkToFit="1"/>
    </xf>
    <xf numFmtId="0" fontId="33" fillId="0" borderId="0" xfId="34" applyFont="1" applyBorder="1" applyAlignment="1">
      <alignment horizontal="left" vertical="center" shrinkToFit="1"/>
    </xf>
    <xf numFmtId="0" fontId="33" fillId="0" borderId="29" xfId="34" applyFont="1" applyBorder="1" applyAlignment="1">
      <alignment vertical="center"/>
    </xf>
    <xf numFmtId="0" fontId="33" fillId="0" borderId="11" xfId="34" applyFont="1" applyBorder="1" applyAlignment="1">
      <alignment horizontal="left" vertical="center" shrinkToFit="1"/>
    </xf>
    <xf numFmtId="0" fontId="33" fillId="0" borderId="28" xfId="34" applyFont="1" applyBorder="1" applyAlignment="1">
      <alignment horizontal="left" vertical="center"/>
    </xf>
    <xf numFmtId="0" fontId="33" fillId="0" borderId="45" xfId="34" applyFont="1" applyBorder="1" applyAlignment="1">
      <alignment horizontal="left" vertical="center"/>
    </xf>
    <xf numFmtId="0" fontId="33" fillId="0" borderId="34" xfId="34" applyFont="1" applyBorder="1" applyAlignment="1">
      <alignment horizontal="left" vertical="center" wrapText="1"/>
    </xf>
    <xf numFmtId="0" fontId="38" fillId="0" borderId="0" xfId="34" applyFont="1" applyFill="1" applyBorder="1" applyAlignment="1">
      <alignment horizontal="left" vertical="center"/>
    </xf>
    <xf numFmtId="0" fontId="33" fillId="0" borderId="45" xfId="34" applyFont="1" applyBorder="1" applyAlignment="1">
      <alignment horizontal="left" vertical="center" shrinkToFit="1"/>
    </xf>
    <xf numFmtId="0" fontId="33" fillId="0" borderId="0" xfId="34" applyFont="1" applyAlignment="1">
      <alignment horizontal="left" vertical="center" shrinkToFit="1"/>
    </xf>
    <xf numFmtId="0" fontId="33" fillId="0" borderId="0" xfId="34" applyFont="1" applyAlignment="1">
      <alignment horizontal="left" vertical="center"/>
    </xf>
    <xf numFmtId="0" fontId="33" fillId="0" borderId="29" xfId="34" applyFont="1" applyBorder="1">
      <alignment vertical="center"/>
    </xf>
    <xf numFmtId="0" fontId="26" fillId="0" borderId="11" xfId="0" applyFont="1" applyBorder="1" applyAlignment="1">
      <alignment horizontal="left" vertical="center" shrinkToFit="1"/>
    </xf>
    <xf numFmtId="0" fontId="11" fillId="0" borderId="12" xfId="34" applyFont="1" applyFill="1" applyBorder="1" applyAlignment="1">
      <alignment horizontal="left" vertical="center"/>
    </xf>
    <xf numFmtId="0" fontId="24" fillId="0" borderId="0" xfId="34" applyFont="1" applyBorder="1" applyAlignment="1">
      <alignment horizontal="center" vertical="center"/>
    </xf>
    <xf numFmtId="0" fontId="11" fillId="0" borderId="13" xfId="34" applyFont="1" applyFill="1" applyBorder="1" applyAlignment="1">
      <alignment horizontal="left" vertical="center"/>
    </xf>
    <xf numFmtId="0" fontId="33" fillId="0" borderId="45" xfId="34" applyFont="1" applyBorder="1" applyAlignment="1">
      <alignment horizontal="right" vertical="center" shrinkToFit="1"/>
    </xf>
    <xf numFmtId="0" fontId="33" fillId="0" borderId="0" xfId="34" applyFont="1" applyAlignment="1">
      <alignment horizontal="right" vertical="center" shrinkToFit="1"/>
    </xf>
    <xf numFmtId="0" fontId="33" fillId="0" borderId="28" xfId="34" applyFont="1" applyFill="1" applyBorder="1" applyAlignment="1">
      <alignment vertical="center"/>
    </xf>
    <xf numFmtId="0" fontId="33" fillId="0" borderId="34" xfId="34" applyFont="1" applyFill="1" applyBorder="1" applyAlignment="1">
      <alignment vertical="center"/>
    </xf>
    <xf numFmtId="0" fontId="33" fillId="0" borderId="0" xfId="34" applyFont="1" applyFill="1" applyBorder="1" applyAlignment="1">
      <alignment vertical="center"/>
    </xf>
    <xf numFmtId="0" fontId="33" fillId="0" borderId="11" xfId="34" applyFont="1" applyFill="1" applyBorder="1" applyAlignment="1">
      <alignment vertical="center"/>
    </xf>
    <xf numFmtId="0" fontId="33" fillId="0" borderId="0" xfId="34" applyFont="1">
      <alignment vertical="center"/>
    </xf>
    <xf numFmtId="0" fontId="33" fillId="0" borderId="11" xfId="34" applyFont="1" applyBorder="1">
      <alignment vertical="center"/>
    </xf>
    <xf numFmtId="0" fontId="26" fillId="0" borderId="29" xfId="0" applyFont="1" applyBorder="1" applyAlignment="1">
      <alignment horizontal="right" vertical="center"/>
    </xf>
    <xf numFmtId="0" fontId="33" fillId="25" borderId="45" xfId="34" applyFont="1" applyFill="1" applyBorder="1" applyAlignment="1">
      <alignment horizontal="right" vertical="center" shrinkToFit="1"/>
    </xf>
    <xf numFmtId="0" fontId="26" fillId="0" borderId="11" xfId="0" applyFont="1" applyBorder="1" applyAlignment="1">
      <alignment horizontal="right" vertical="center"/>
    </xf>
    <xf numFmtId="0" fontId="26" fillId="0" borderId="11" xfId="0" applyFont="1" applyBorder="1">
      <alignment vertical="center"/>
    </xf>
    <xf numFmtId="0" fontId="26" fillId="0" borderId="0" xfId="0" applyFont="1">
      <alignment vertical="center"/>
    </xf>
    <xf numFmtId="0" fontId="11" fillId="26" borderId="27" xfId="34" applyFont="1" applyFill="1" applyBorder="1" applyAlignment="1">
      <alignment horizontal="center" vertical="center"/>
    </xf>
    <xf numFmtId="0" fontId="11" fillId="0" borderId="35" xfId="34" applyFont="1" applyBorder="1" applyAlignment="1">
      <alignment horizontal="left" vertical="center"/>
    </xf>
    <xf numFmtId="0" fontId="11" fillId="0" borderId="37" xfId="34" applyFont="1" applyBorder="1" applyAlignment="1">
      <alignment horizontal="left" vertical="center"/>
    </xf>
    <xf numFmtId="0" fontId="11" fillId="0" borderId="27" xfId="34" applyFont="1" applyBorder="1" applyAlignment="1">
      <alignment horizontal="center" vertical="center"/>
    </xf>
    <xf numFmtId="0" fontId="33" fillId="0" borderId="35" xfId="34" applyFont="1" applyBorder="1" applyAlignment="1">
      <alignment horizontal="left" vertical="center"/>
    </xf>
    <xf numFmtId="0" fontId="33" fillId="0" borderId="36" xfId="34" applyFont="1" applyBorder="1" applyAlignment="1">
      <alignment horizontal="left" vertical="center"/>
    </xf>
    <xf numFmtId="0" fontId="33" fillId="0" borderId="36" xfId="34" applyFont="1" applyBorder="1" applyAlignment="1">
      <alignment horizontal="left" vertical="center" shrinkToFit="1"/>
    </xf>
    <xf numFmtId="0" fontId="33" fillId="0" borderId="39" xfId="34" applyFont="1" applyBorder="1" applyAlignment="1">
      <alignment horizontal="left" vertical="center"/>
    </xf>
    <xf numFmtId="0" fontId="33" fillId="0" borderId="38" xfId="34" applyFont="1" applyBorder="1" applyAlignment="1">
      <alignment horizontal="left" vertical="center" shrinkToFit="1"/>
    </xf>
    <xf numFmtId="0" fontId="33" fillId="0" borderId="40" xfId="34" applyFont="1" applyBorder="1" applyAlignment="1">
      <alignment horizontal="left" vertical="center"/>
    </xf>
    <xf numFmtId="0" fontId="33" fillId="0" borderId="38" xfId="34" applyFont="1" applyBorder="1" applyAlignment="1">
      <alignment horizontal="left" vertical="center"/>
    </xf>
    <xf numFmtId="0" fontId="33" fillId="0" borderId="37" xfId="34" applyFont="1" applyBorder="1" applyAlignment="1">
      <alignment horizontal="left" vertical="center"/>
    </xf>
    <xf numFmtId="0" fontId="33" fillId="0" borderId="39" xfId="34" applyFont="1" applyBorder="1" applyAlignment="1">
      <alignment horizontal="left" vertical="center" shrinkToFit="1"/>
    </xf>
    <xf numFmtId="0" fontId="33" fillId="0" borderId="39" xfId="34" applyFont="1" applyBorder="1" applyAlignment="1">
      <alignment horizontal="left" vertical="center" wrapText="1"/>
    </xf>
    <xf numFmtId="0" fontId="38" fillId="0" borderId="36" xfId="34" applyFont="1" applyFill="1" applyBorder="1" applyAlignment="1">
      <alignment horizontal="left" vertical="center"/>
    </xf>
    <xf numFmtId="0" fontId="33" fillId="0" borderId="35" xfId="34" applyFont="1" applyBorder="1" applyAlignment="1">
      <alignment horizontal="left" vertical="center" shrinkToFit="1"/>
    </xf>
    <xf numFmtId="0" fontId="33" fillId="0" borderId="37" xfId="34" applyFont="1" applyBorder="1" applyAlignment="1">
      <alignment horizontal="left" vertical="center" shrinkToFit="1"/>
    </xf>
    <xf numFmtId="0" fontId="33" fillId="0" borderId="40" xfId="34" applyFont="1" applyBorder="1" applyAlignment="1">
      <alignment horizontal="left" vertical="center" shrinkToFit="1"/>
    </xf>
    <xf numFmtId="0" fontId="11" fillId="0" borderId="11" xfId="34" applyFont="1" applyBorder="1" applyAlignment="1">
      <alignment horizontal="left" vertical="center"/>
    </xf>
    <xf numFmtId="0" fontId="29" fillId="0" borderId="66" xfId="34" applyFont="1" applyBorder="1" applyAlignment="1">
      <alignment horizontal="left" vertical="center"/>
    </xf>
    <xf numFmtId="0" fontId="31" fillId="0" borderId="59" xfId="34" applyFont="1" applyBorder="1" applyAlignment="1">
      <alignment horizontal="center" vertical="center"/>
    </xf>
    <xf numFmtId="0" fontId="29" fillId="25" borderId="59" xfId="34" applyFont="1" applyFill="1" applyBorder="1" applyAlignment="1">
      <alignment horizontal="left" vertical="center"/>
    </xf>
    <xf numFmtId="0" fontId="26" fillId="25" borderId="59" xfId="0" applyFont="1" applyFill="1" applyBorder="1" applyAlignment="1">
      <alignment horizontal="left" vertical="center"/>
    </xf>
    <xf numFmtId="49" fontId="29" fillId="25" borderId="62" xfId="34" applyNumberFormat="1" applyFont="1" applyFill="1" applyBorder="1" applyAlignment="1">
      <alignment horizontal="left" vertical="center"/>
    </xf>
    <xf numFmtId="0" fontId="35" fillId="0" borderId="0" xfId="34" applyFont="1">
      <alignment vertical="center"/>
    </xf>
    <xf numFmtId="0" fontId="37" fillId="27" borderId="13" xfId="34" applyFont="1" applyFill="1" applyBorder="1" applyAlignment="1">
      <alignment vertical="center"/>
    </xf>
    <xf numFmtId="0" fontId="26" fillId="0" borderId="31" xfId="0" applyFont="1" applyFill="1" applyBorder="1" applyAlignment="1">
      <alignment horizontal="left" vertical="center" wrapText="1"/>
    </xf>
    <xf numFmtId="0" fontId="35" fillId="0" borderId="30" xfId="34" applyFont="1" applyBorder="1" applyAlignment="1">
      <alignment horizontal="right" vertical="center"/>
    </xf>
    <xf numFmtId="0" fontId="35" fillId="0" borderId="33" xfId="34" applyFont="1" applyBorder="1" applyAlignment="1">
      <alignment horizontal="right" vertical="center"/>
    </xf>
    <xf numFmtId="0" fontId="11" fillId="0" borderId="33" xfId="34" applyFont="1" applyBorder="1" applyAlignment="1">
      <alignment vertical="center"/>
    </xf>
    <xf numFmtId="0" fontId="11" fillId="0" borderId="31" xfId="34" applyFont="1" applyBorder="1" applyAlignment="1">
      <alignment vertical="center"/>
    </xf>
    <xf numFmtId="0" fontId="11" fillId="0" borderId="51" xfId="34" applyFont="1" applyBorder="1" applyAlignment="1">
      <alignment horizontal="left" vertical="center"/>
    </xf>
    <xf numFmtId="0" fontId="33" fillId="28" borderId="13" xfId="34" applyFont="1" applyFill="1" applyBorder="1" applyAlignment="1">
      <alignment vertical="center"/>
    </xf>
    <xf numFmtId="0" fontId="33" fillId="29" borderId="13" xfId="34" applyFont="1" applyFill="1" applyBorder="1" applyAlignment="1">
      <alignment vertical="center"/>
    </xf>
    <xf numFmtId="0" fontId="31" fillId="0" borderId="46" xfId="34" applyFont="1" applyBorder="1" applyAlignment="1">
      <alignment vertical="center"/>
    </xf>
    <xf numFmtId="0" fontId="31" fillId="25" borderId="33" xfId="34" applyFont="1" applyFill="1" applyBorder="1" applyAlignment="1">
      <alignment horizontal="right" vertical="center"/>
    </xf>
    <xf numFmtId="0" fontId="31" fillId="0" borderId="33" xfId="34" applyFont="1" applyFill="1" applyBorder="1" applyAlignment="1">
      <alignment horizontal="right" vertical="center"/>
    </xf>
    <xf numFmtId="0" fontId="31" fillId="0" borderId="33" xfId="34" applyFont="1" applyBorder="1" applyAlignment="1">
      <alignment vertical="center"/>
    </xf>
    <xf numFmtId="0" fontId="35" fillId="0" borderId="30" xfId="34" applyFont="1" applyBorder="1" applyAlignment="1">
      <alignment horizontal="right" vertical="top" wrapText="1"/>
    </xf>
    <xf numFmtId="0" fontId="31" fillId="0" borderId="33" xfId="34" applyFont="1" applyBorder="1" applyAlignment="1">
      <alignment vertical="center" shrinkToFit="1"/>
    </xf>
    <xf numFmtId="0" fontId="31" fillId="0" borderId="31" xfId="34" applyFont="1" applyBorder="1" applyAlignment="1">
      <alignment vertical="center" shrinkToFit="1"/>
    </xf>
    <xf numFmtId="0" fontId="31" fillId="0" borderId="32" xfId="34" applyFont="1" applyBorder="1" applyAlignment="1">
      <alignment vertical="center"/>
    </xf>
    <xf numFmtId="0" fontId="31" fillId="0" borderId="30" xfId="34" applyFont="1" applyBorder="1" applyAlignment="1"/>
    <xf numFmtId="0" fontId="31" fillId="0" borderId="33" xfId="34" applyFont="1" applyBorder="1" applyAlignment="1">
      <alignment horizontal="center" vertical="center" shrinkToFit="1"/>
    </xf>
    <xf numFmtId="0" fontId="31" fillId="0" borderId="31" xfId="34" applyFont="1" applyFill="1" applyBorder="1" applyAlignment="1">
      <alignment vertical="center"/>
    </xf>
    <xf numFmtId="0" fontId="31" fillId="0" borderId="30" xfId="34" applyFont="1" applyFill="1" applyBorder="1" applyAlignment="1">
      <alignment vertical="center"/>
    </xf>
    <xf numFmtId="0" fontId="31" fillId="25" borderId="33" xfId="34" applyFont="1" applyFill="1" applyBorder="1" applyAlignment="1">
      <alignment horizontal="right" vertical="center" wrapText="1"/>
    </xf>
    <xf numFmtId="0" fontId="31" fillId="0" borderId="31" xfId="34" applyFont="1" applyFill="1" applyBorder="1" applyAlignment="1">
      <alignment horizontal="right" vertical="center" wrapText="1"/>
    </xf>
    <xf numFmtId="0" fontId="31" fillId="0" borderId="30" xfId="34" applyFont="1" applyFill="1" applyBorder="1" applyAlignment="1">
      <alignment horizontal="right" vertical="center" wrapText="1"/>
    </xf>
    <xf numFmtId="0" fontId="31" fillId="0" borderId="33" xfId="34" applyFont="1" applyFill="1" applyBorder="1" applyAlignment="1">
      <alignment horizontal="left" vertical="center" shrinkToFit="1"/>
    </xf>
    <xf numFmtId="0" fontId="36" fillId="0" borderId="33" xfId="34" applyFont="1" applyBorder="1" applyAlignment="1">
      <alignment horizontal="left" vertical="center" shrinkToFit="1"/>
    </xf>
    <xf numFmtId="0" fontId="36" fillId="0" borderId="31" xfId="0" applyFont="1" applyBorder="1" applyAlignment="1">
      <alignment horizontal="left" vertical="center" shrinkToFit="1"/>
    </xf>
    <xf numFmtId="0" fontId="31" fillId="0" borderId="51" xfId="34" applyFont="1" applyBorder="1" applyAlignment="1">
      <alignment vertical="center"/>
    </xf>
    <xf numFmtId="0" fontId="31" fillId="0" borderId="28" xfId="34" applyFont="1" applyBorder="1" applyAlignment="1">
      <alignment vertical="center"/>
    </xf>
    <xf numFmtId="0" fontId="31" fillId="0" borderId="0" xfId="34" applyFont="1" applyBorder="1" applyAlignment="1">
      <alignment vertical="center"/>
    </xf>
    <xf numFmtId="0" fontId="31" fillId="0" borderId="11" xfId="34" applyFont="1" applyBorder="1" applyAlignment="1">
      <alignment vertical="center"/>
    </xf>
    <xf numFmtId="0" fontId="31" fillId="0" borderId="31" xfId="34" applyFont="1" applyFill="1" applyBorder="1" applyAlignment="1">
      <alignment vertical="center" wrapText="1"/>
    </xf>
    <xf numFmtId="0" fontId="31" fillId="0" borderId="34" xfId="34" applyFont="1" applyBorder="1" applyAlignment="1">
      <alignment vertical="center"/>
    </xf>
    <xf numFmtId="0" fontId="31" fillId="0" borderId="29" xfId="34" applyFont="1" applyBorder="1" applyAlignment="1">
      <alignment vertical="center"/>
    </xf>
    <xf numFmtId="0" fontId="39" fillId="0" borderId="33" xfId="34" applyFont="1" applyFill="1" applyBorder="1" applyAlignment="1">
      <alignment horizontal="right" vertical="center"/>
    </xf>
    <xf numFmtId="0" fontId="35" fillId="0" borderId="33" xfId="34" applyFont="1" applyFill="1" applyBorder="1" applyAlignment="1">
      <alignment horizontal="right"/>
    </xf>
    <xf numFmtId="0" fontId="31" fillId="0" borderId="30" xfId="34" applyFont="1" applyBorder="1" applyAlignment="1">
      <alignment vertical="center" shrinkToFit="1"/>
    </xf>
    <xf numFmtId="0" fontId="33" fillId="29" borderId="13" xfId="34" applyFont="1" applyFill="1" applyBorder="1" applyAlignment="1">
      <alignment horizontal="center" vertical="center"/>
    </xf>
    <xf numFmtId="0" fontId="31" fillId="25" borderId="30" xfId="34" applyFont="1" applyFill="1" applyBorder="1" applyAlignment="1">
      <alignment horizontal="right" vertical="center"/>
    </xf>
    <xf numFmtId="0" fontId="31" fillId="0" borderId="30" xfId="34" applyFont="1" applyFill="1" applyBorder="1" applyAlignment="1">
      <alignment vertical="center" wrapText="1"/>
    </xf>
    <xf numFmtId="0" fontId="31" fillId="25" borderId="33" xfId="34" applyFont="1" applyFill="1" applyBorder="1" applyAlignment="1">
      <alignment vertical="center"/>
    </xf>
    <xf numFmtId="0" fontId="31" fillId="25" borderId="31" xfId="34" applyFont="1" applyFill="1" applyBorder="1" applyAlignment="1">
      <alignment vertical="center"/>
    </xf>
    <xf numFmtId="0" fontId="31" fillId="0" borderId="31" xfId="34" applyFont="1" applyFill="1" applyBorder="1" applyAlignment="1">
      <alignment horizontal="right" vertical="center"/>
    </xf>
    <xf numFmtId="0" fontId="31" fillId="0" borderId="46" xfId="34" applyFont="1" applyFill="1" applyBorder="1" applyAlignment="1">
      <alignment horizontal="left" vertical="center"/>
    </xf>
    <xf numFmtId="0" fontId="31" fillId="0" borderId="33" xfId="34" applyFont="1" applyFill="1" applyBorder="1" applyAlignment="1">
      <alignment horizontal="left" vertical="center"/>
    </xf>
    <xf numFmtId="0" fontId="31" fillId="0" borderId="51" xfId="34" applyFont="1" applyFill="1" applyBorder="1" applyAlignment="1">
      <alignment vertical="center" wrapText="1"/>
    </xf>
    <xf numFmtId="0" fontId="31" fillId="25" borderId="32" xfId="34" applyFont="1" applyFill="1" applyBorder="1" applyAlignment="1">
      <alignment horizontal="right" vertical="center"/>
    </xf>
    <xf numFmtId="0" fontId="31" fillId="0" borderId="30" xfId="34" applyFont="1" applyFill="1" applyBorder="1" applyAlignment="1">
      <alignment horizontal="right" vertical="center"/>
    </xf>
    <xf numFmtId="0" fontId="31" fillId="0" borderId="31" xfId="34" applyFont="1" applyBorder="1">
      <alignment vertical="center"/>
    </xf>
    <xf numFmtId="0" fontId="31" fillId="0" borderId="30" xfId="34" applyFont="1" applyBorder="1">
      <alignment vertical="center"/>
    </xf>
    <xf numFmtId="0" fontId="31" fillId="0" borderId="33" xfId="34" applyFont="1" applyBorder="1">
      <alignment vertical="center"/>
    </xf>
    <xf numFmtId="0" fontId="31" fillId="0" borderId="34" xfId="34" applyFont="1" applyBorder="1">
      <alignment vertical="center"/>
    </xf>
    <xf numFmtId="0" fontId="31" fillId="0" borderId="29" xfId="34" applyFont="1" applyBorder="1">
      <alignment vertical="center"/>
    </xf>
    <xf numFmtId="0" fontId="11" fillId="0" borderId="32" xfId="34" applyFont="1" applyBorder="1">
      <alignment vertical="center"/>
    </xf>
    <xf numFmtId="0" fontId="11" fillId="0" borderId="33" xfId="34" applyFont="1" applyBorder="1">
      <alignment vertical="center"/>
    </xf>
    <xf numFmtId="0" fontId="40" fillId="0" borderId="31" xfId="34" applyFont="1" applyBorder="1">
      <alignment vertical="center"/>
    </xf>
    <xf numFmtId="0" fontId="31" fillId="0" borderId="0" xfId="34" applyFont="1">
      <alignment vertical="center"/>
    </xf>
    <xf numFmtId="0" fontId="31" fillId="0" borderId="51" xfId="34" applyFont="1" applyFill="1" applyBorder="1" applyAlignment="1">
      <alignment vertical="center" shrinkToFit="1"/>
    </xf>
    <xf numFmtId="0" fontId="41" fillId="0" borderId="0" xfId="34" applyFont="1" applyAlignment="1">
      <alignment horizontal="left" vertical="center" indent="1"/>
    </xf>
    <xf numFmtId="0" fontId="41" fillId="0" borderId="17" xfId="34" applyFont="1" applyBorder="1" applyAlignment="1">
      <alignment horizontal="left" vertical="center" wrapText="1" indent="1"/>
    </xf>
    <xf numFmtId="0" fontId="41" fillId="0" borderId="0" xfId="34" applyFont="1" applyBorder="1" applyAlignment="1">
      <alignment horizontal="left" vertical="center" wrapText="1" indent="1"/>
    </xf>
    <xf numFmtId="49" fontId="41" fillId="0" borderId="0" xfId="34" applyNumberFormat="1" applyFont="1" applyBorder="1" applyAlignment="1">
      <alignment horizontal="left" vertical="center" wrapText="1" indent="1"/>
    </xf>
    <xf numFmtId="0" fontId="26" fillId="0" borderId="29" xfId="0" applyFont="1" applyFill="1" applyBorder="1" applyAlignment="1">
      <alignment horizontal="left" vertical="center" wrapText="1"/>
    </xf>
    <xf numFmtId="0" fontId="26" fillId="0" borderId="34" xfId="0" applyFont="1" applyBorder="1">
      <alignment vertical="center"/>
    </xf>
    <xf numFmtId="0" fontId="26" fillId="0" borderId="0" xfId="0" applyFont="1" applyBorder="1">
      <alignment vertical="center"/>
    </xf>
    <xf numFmtId="0" fontId="11" fillId="0" borderId="29" xfId="34" applyFont="1" applyBorder="1" applyAlignment="1">
      <alignment vertical="center"/>
    </xf>
    <xf numFmtId="0" fontId="35" fillId="0" borderId="34" xfId="34" applyFont="1" applyBorder="1" applyAlignment="1">
      <alignment horizontal="right" vertical="center"/>
    </xf>
    <xf numFmtId="0" fontId="35" fillId="0" borderId="0" xfId="34" applyFont="1" applyBorder="1" applyAlignment="1">
      <alignment horizontal="right" vertical="center"/>
    </xf>
    <xf numFmtId="0" fontId="31" fillId="0" borderId="0" xfId="34" applyFont="1" applyBorder="1" applyAlignment="1">
      <alignment vertical="center" wrapText="1"/>
    </xf>
    <xf numFmtId="0" fontId="35" fillId="0" borderId="34" xfId="34" applyFont="1" applyBorder="1" applyAlignment="1">
      <alignment horizontal="right" vertical="top" wrapText="1"/>
    </xf>
    <xf numFmtId="0" fontId="31" fillId="0" borderId="0" xfId="34" applyFont="1" applyBorder="1" applyAlignment="1">
      <alignment vertical="center" shrinkToFit="1"/>
    </xf>
    <xf numFmtId="0" fontId="31" fillId="0" borderId="29" xfId="34" applyFont="1" applyBorder="1" applyAlignment="1">
      <alignment vertical="center" shrinkToFit="1"/>
    </xf>
    <xf numFmtId="0" fontId="31" fillId="0" borderId="45" xfId="34" applyFont="1" applyBorder="1" applyAlignment="1">
      <alignment vertical="center"/>
    </xf>
    <xf numFmtId="0" fontId="31" fillId="0" borderId="0" xfId="34" applyFont="1" applyBorder="1" applyAlignment="1">
      <alignment horizontal="center" vertical="center" shrinkToFit="1"/>
    </xf>
    <xf numFmtId="0" fontId="31" fillId="0" borderId="29" xfId="34" applyFont="1" applyFill="1" applyBorder="1" applyAlignment="1">
      <alignment vertical="center" wrapText="1"/>
    </xf>
    <xf numFmtId="0" fontId="31" fillId="0" borderId="34" xfId="34" applyFont="1" applyFill="1" applyBorder="1" applyAlignment="1">
      <alignment vertical="center" wrapText="1"/>
    </xf>
    <xf numFmtId="0" fontId="31" fillId="0" borderId="0" xfId="34" applyFont="1" applyFill="1" applyBorder="1" applyAlignment="1">
      <alignment horizontal="left" vertical="center" shrinkToFit="1"/>
    </xf>
    <xf numFmtId="0" fontId="36" fillId="0" borderId="0" xfId="34" applyFont="1" applyBorder="1" applyAlignment="1">
      <alignment horizontal="left" vertical="center" shrinkToFit="1"/>
    </xf>
    <xf numFmtId="0" fontId="36" fillId="0" borderId="29" xfId="0" applyFont="1" applyBorder="1" applyAlignment="1">
      <alignment horizontal="left" vertical="center" shrinkToFit="1"/>
    </xf>
    <xf numFmtId="0" fontId="42" fillId="0" borderId="0" xfId="34" applyFont="1" applyBorder="1" applyAlignment="1">
      <alignment horizontal="right" vertical="center"/>
    </xf>
    <xf numFmtId="0" fontId="39" fillId="0" borderId="0" xfId="34" applyFont="1" applyFill="1" applyBorder="1" applyAlignment="1">
      <alignment vertical="center" shrinkToFit="1"/>
    </xf>
    <xf numFmtId="0" fontId="35" fillId="0" borderId="0" xfId="34" applyFont="1" applyFill="1" applyBorder="1" applyAlignment="1">
      <alignment horizontal="right"/>
    </xf>
    <xf numFmtId="0" fontId="31" fillId="0" borderId="34" xfId="34" applyFont="1" applyBorder="1" applyAlignment="1">
      <alignment vertical="center" shrinkToFit="1"/>
    </xf>
    <xf numFmtId="0" fontId="31" fillId="25" borderId="0" xfId="34" applyFont="1" applyFill="1" applyBorder="1" applyAlignment="1">
      <alignment vertical="center"/>
    </xf>
    <xf numFmtId="0" fontId="31" fillId="25" borderId="29" xfId="34" applyFont="1" applyFill="1" applyBorder="1" applyAlignment="1">
      <alignment vertical="center"/>
    </xf>
    <xf numFmtId="0" fontId="31" fillId="0" borderId="28" xfId="34" applyFont="1" applyFill="1" applyBorder="1" applyAlignment="1">
      <alignment horizontal="left" vertical="center" shrinkToFit="1"/>
    </xf>
    <xf numFmtId="0" fontId="31" fillId="0" borderId="0" xfId="34" applyFont="1" applyFill="1" applyBorder="1" applyAlignment="1">
      <alignment horizontal="right" vertical="center"/>
    </xf>
    <xf numFmtId="0" fontId="31" fillId="0" borderId="11" xfId="34" applyFont="1" applyFill="1" applyBorder="1" applyAlignment="1">
      <alignment vertical="center" wrapText="1"/>
    </xf>
    <xf numFmtId="0" fontId="31" fillId="0" borderId="45" xfId="34" applyFont="1" applyBorder="1" applyAlignment="1">
      <alignment vertical="center" shrinkToFit="1"/>
    </xf>
    <xf numFmtId="0" fontId="31" fillId="0" borderId="0" xfId="34" applyFont="1" applyAlignment="1">
      <alignment vertical="center" shrinkToFit="1"/>
    </xf>
    <xf numFmtId="0" fontId="40" fillId="0" borderId="29" xfId="34" applyFont="1" applyBorder="1">
      <alignment vertical="center"/>
    </xf>
    <xf numFmtId="0" fontId="35" fillId="0" borderId="0" xfId="34" applyFont="1" applyAlignment="1">
      <alignment horizontal="right" vertical="center"/>
    </xf>
    <xf numFmtId="0" fontId="31" fillId="0" borderId="0" xfId="34" applyFont="1" applyAlignment="1">
      <alignment vertical="center" wrapText="1"/>
    </xf>
    <xf numFmtId="0" fontId="31" fillId="0" borderId="11" xfId="34" applyFont="1" applyFill="1" applyBorder="1" applyAlignment="1">
      <alignment vertical="center" shrinkToFit="1"/>
    </xf>
    <xf numFmtId="0" fontId="32" fillId="25" borderId="0" xfId="34" applyFont="1" applyFill="1" applyBorder="1" applyAlignment="1">
      <alignment vertical="center"/>
    </xf>
    <xf numFmtId="0" fontId="11" fillId="0" borderId="34" xfId="34" applyFont="1" applyFill="1" applyBorder="1">
      <alignment vertical="center"/>
    </xf>
    <xf numFmtId="0" fontId="32" fillId="0" borderId="0" xfId="34" applyFont="1" applyBorder="1" applyAlignment="1">
      <alignment vertical="center" shrinkToFit="1"/>
    </xf>
    <xf numFmtId="0" fontId="31" fillId="25" borderId="0" xfId="34" applyFont="1" applyFill="1" applyBorder="1" applyAlignment="1">
      <alignment horizontal="right" vertical="center"/>
    </xf>
    <xf numFmtId="0" fontId="36" fillId="25" borderId="0" xfId="34" applyFont="1" applyFill="1" applyBorder="1" applyAlignment="1">
      <alignment horizontal="right" vertical="center"/>
    </xf>
    <xf numFmtId="0" fontId="36" fillId="0" borderId="0" xfId="0" applyFont="1" applyBorder="1" applyAlignment="1">
      <alignment horizontal="right" vertical="center"/>
    </xf>
    <xf numFmtId="0" fontId="36" fillId="0" borderId="0" xfId="34" applyFont="1" applyBorder="1" applyAlignment="1">
      <alignment horizontal="left" vertical="center"/>
    </xf>
    <xf numFmtId="0" fontId="21" fillId="0" borderId="0" xfId="34" applyFont="1" applyBorder="1" applyAlignment="1">
      <alignment horizontal="center" vertical="center"/>
    </xf>
    <xf numFmtId="0" fontId="32" fillId="0" borderId="0" xfId="34" applyFont="1" applyFill="1" applyBorder="1" applyAlignment="1">
      <alignment vertical="center"/>
    </xf>
    <xf numFmtId="0" fontId="32" fillId="25" borderId="29" xfId="34" applyFont="1" applyFill="1" applyBorder="1" applyAlignment="1">
      <alignment vertical="center"/>
    </xf>
    <xf numFmtId="0" fontId="32" fillId="0" borderId="34" xfId="34" applyFont="1" applyFill="1" applyBorder="1" applyAlignment="1">
      <alignment vertical="center"/>
    </xf>
    <xf numFmtId="0" fontId="31" fillId="24" borderId="0" xfId="34" applyFont="1" applyFill="1" applyBorder="1" applyAlignment="1">
      <alignment horizontal="center" vertical="center" shrinkToFit="1"/>
    </xf>
    <xf numFmtId="0" fontId="36" fillId="25" borderId="0" xfId="0" applyFont="1" applyFill="1" applyBorder="1" applyAlignment="1">
      <alignment horizontal="left" vertical="center" shrinkToFit="1"/>
    </xf>
    <xf numFmtId="0" fontId="11" fillId="24" borderId="29" xfId="34" applyFont="1" applyFill="1" applyBorder="1" applyAlignment="1">
      <alignment horizontal="center" vertical="center"/>
    </xf>
    <xf numFmtId="0" fontId="31" fillId="0" borderId="34" xfId="34" applyFont="1" applyFill="1" applyBorder="1" applyAlignment="1">
      <alignment horizontal="right" vertical="center"/>
    </xf>
    <xf numFmtId="0" fontId="31" fillId="0" borderId="0" xfId="34" applyFont="1" applyBorder="1" applyAlignment="1">
      <alignment vertical="top"/>
    </xf>
    <xf numFmtId="0" fontId="32" fillId="25" borderId="29" xfId="34" applyFont="1" applyFill="1" applyBorder="1" applyAlignment="1">
      <alignment horizontal="center" vertical="center"/>
    </xf>
    <xf numFmtId="0" fontId="32" fillId="25" borderId="34" xfId="34" applyFont="1" applyFill="1" applyBorder="1" applyAlignment="1">
      <alignment vertical="center"/>
    </xf>
    <xf numFmtId="0" fontId="31" fillId="0" borderId="29" xfId="34" applyFont="1" applyFill="1" applyBorder="1" applyAlignment="1">
      <alignment horizontal="right" vertical="center"/>
    </xf>
    <xf numFmtId="0" fontId="32" fillId="0" borderId="29" xfId="34" applyFont="1" applyFill="1" applyBorder="1" applyAlignment="1">
      <alignment vertical="center"/>
    </xf>
    <xf numFmtId="0" fontId="32" fillId="0" borderId="11" xfId="34" applyFont="1" applyFill="1" applyBorder="1" applyAlignment="1">
      <alignment vertical="center"/>
    </xf>
    <xf numFmtId="0" fontId="32" fillId="25" borderId="0" xfId="34" applyFont="1" applyFill="1">
      <alignment vertical="center"/>
    </xf>
    <xf numFmtId="0" fontId="32" fillId="25" borderId="34" xfId="34" applyFont="1" applyFill="1" applyBorder="1">
      <alignment vertical="center"/>
    </xf>
    <xf numFmtId="0" fontId="40" fillId="24" borderId="29" xfId="34" applyFont="1" applyFill="1" applyBorder="1" applyAlignment="1">
      <alignment horizontal="center" vertical="center"/>
    </xf>
    <xf numFmtId="0" fontId="32" fillId="25" borderId="11" xfId="34" applyFont="1" applyFill="1" applyBorder="1" applyAlignment="1">
      <alignment vertical="center"/>
    </xf>
    <xf numFmtId="0" fontId="32" fillId="25" borderId="0" xfId="34" applyFont="1" applyFill="1" applyBorder="1" applyAlignment="1">
      <alignment horizontal="center" vertical="center"/>
    </xf>
    <xf numFmtId="0" fontId="31" fillId="0" borderId="0" xfId="34" applyFont="1" applyFill="1" applyBorder="1" applyAlignment="1">
      <alignment horizontal="left" vertical="center"/>
    </xf>
    <xf numFmtId="0" fontId="40" fillId="25" borderId="0" xfId="0" applyFont="1" applyFill="1" applyBorder="1" applyAlignment="1">
      <alignment horizontal="left" vertical="center"/>
    </xf>
    <xf numFmtId="0" fontId="40" fillId="25" borderId="29" xfId="0" applyFont="1" applyFill="1" applyBorder="1" applyAlignment="1">
      <alignment horizontal="left" vertical="center"/>
    </xf>
    <xf numFmtId="176" fontId="31" fillId="30" borderId="0" xfId="34" applyNumberFormat="1" applyFont="1" applyFill="1" applyBorder="1" applyAlignment="1">
      <alignment vertical="center"/>
    </xf>
    <xf numFmtId="0" fontId="31" fillId="25" borderId="34" xfId="34" applyFont="1" applyFill="1" applyBorder="1" applyAlignment="1">
      <alignment vertical="center"/>
    </xf>
    <xf numFmtId="0" fontId="31" fillId="0" borderId="36" xfId="34" applyFont="1" applyFill="1" applyBorder="1" applyAlignment="1">
      <alignment vertical="center" shrinkToFit="1"/>
    </xf>
    <xf numFmtId="0" fontId="31" fillId="25" borderId="0" xfId="34" applyFont="1" applyFill="1">
      <alignment vertical="center"/>
    </xf>
    <xf numFmtId="0" fontId="11" fillId="0" borderId="0" xfId="34" applyFont="1" applyBorder="1">
      <alignment vertical="center"/>
    </xf>
    <xf numFmtId="0" fontId="26" fillId="0" borderId="38" xfId="0" applyFont="1" applyFill="1" applyBorder="1" applyAlignment="1">
      <alignment horizontal="left" vertical="center" wrapText="1"/>
    </xf>
    <xf numFmtId="0" fontId="11" fillId="0" borderId="40" xfId="34" applyFont="1" applyBorder="1" applyAlignment="1">
      <alignment horizontal="left" vertical="center"/>
    </xf>
    <xf numFmtId="0" fontId="26" fillId="0" borderId="39" xfId="0" applyFont="1" applyBorder="1">
      <alignment vertical="center"/>
    </xf>
    <xf numFmtId="0" fontId="26" fillId="0" borderId="36" xfId="0" applyFont="1" applyBorder="1">
      <alignment vertical="center"/>
    </xf>
    <xf numFmtId="0" fontId="11" fillId="0" borderId="38" xfId="34" applyFont="1" applyBorder="1" applyAlignment="1">
      <alignment vertical="center"/>
    </xf>
    <xf numFmtId="0" fontId="35" fillId="0" borderId="39" xfId="34" applyFont="1" applyBorder="1" applyAlignment="1">
      <alignment horizontal="right" vertical="center"/>
    </xf>
    <xf numFmtId="0" fontId="35" fillId="0" borderId="36" xfId="34" applyFont="1" applyBorder="1" applyAlignment="1">
      <alignment horizontal="right" vertical="center"/>
    </xf>
    <xf numFmtId="0" fontId="31" fillId="0" borderId="36" xfId="34" applyFont="1" applyBorder="1" applyAlignment="1">
      <alignment vertical="center" wrapText="1"/>
    </xf>
    <xf numFmtId="0" fontId="35" fillId="0" borderId="39" xfId="34" applyFont="1" applyBorder="1" applyAlignment="1">
      <alignment horizontal="right" vertical="top" wrapText="1"/>
    </xf>
    <xf numFmtId="0" fontId="35" fillId="0" borderId="39" xfId="34" applyFont="1" applyFill="1" applyBorder="1" applyAlignment="1">
      <alignment horizontal="right" vertical="top"/>
    </xf>
    <xf numFmtId="0" fontId="31" fillId="0" borderId="36" xfId="34" applyFont="1" applyBorder="1" applyAlignment="1">
      <alignment vertical="center"/>
    </xf>
    <xf numFmtId="0" fontId="31" fillId="0" borderId="38" xfId="34" applyFont="1" applyFill="1" applyBorder="1" applyAlignment="1">
      <alignment vertical="center"/>
    </xf>
    <xf numFmtId="0" fontId="31" fillId="0" borderId="36" xfId="34" applyFont="1" applyBorder="1" applyAlignment="1">
      <alignment horizontal="left" vertical="center"/>
    </xf>
    <xf numFmtId="0" fontId="31" fillId="0" borderId="36" xfId="34" applyFont="1" applyBorder="1" applyAlignment="1">
      <alignment horizontal="left" vertical="center" shrinkToFit="1"/>
    </xf>
    <xf numFmtId="0" fontId="36" fillId="0" borderId="36" xfId="34" applyFont="1" applyBorder="1" applyAlignment="1">
      <alignment horizontal="left" vertical="center"/>
    </xf>
    <xf numFmtId="0" fontId="35" fillId="0" borderId="36" xfId="34" applyFont="1" applyFill="1" applyBorder="1" applyAlignment="1">
      <alignment horizontal="right" vertical="top"/>
    </xf>
    <xf numFmtId="0" fontId="39" fillId="0" borderId="36" xfId="34" applyFont="1" applyFill="1" applyBorder="1" applyAlignment="1">
      <alignment vertical="center" shrinkToFit="1"/>
    </xf>
    <xf numFmtId="0" fontId="31" fillId="0" borderId="39" xfId="34" applyFont="1" applyFill="1" applyBorder="1" applyAlignment="1">
      <alignment vertical="center"/>
    </xf>
    <xf numFmtId="0" fontId="35" fillId="0" borderId="36" xfId="34" applyFont="1" applyFill="1" applyBorder="1" applyAlignment="1">
      <alignment horizontal="right"/>
    </xf>
    <xf numFmtId="0" fontId="35" fillId="0" borderId="38" xfId="34" applyFont="1" applyFill="1" applyBorder="1" applyAlignment="1">
      <alignment horizontal="right" vertical="center"/>
    </xf>
    <xf numFmtId="0" fontId="31" fillId="0" borderId="39" xfId="34" applyFont="1" applyBorder="1" applyAlignment="1">
      <alignment vertical="center" shrinkToFit="1"/>
    </xf>
    <xf numFmtId="0" fontId="31" fillId="0" borderId="39" xfId="34" applyFont="1" applyFill="1" applyBorder="1" applyAlignment="1">
      <alignment vertical="center" wrapText="1"/>
    </xf>
    <xf numFmtId="0" fontId="31" fillId="25" borderId="36" xfId="34" applyFont="1" applyFill="1" applyBorder="1" applyAlignment="1">
      <alignment vertical="center"/>
    </xf>
    <xf numFmtId="0" fontId="31" fillId="25" borderId="38" xfId="34" applyFont="1" applyFill="1" applyBorder="1" applyAlignment="1">
      <alignment vertical="center"/>
    </xf>
    <xf numFmtId="0" fontId="31" fillId="0" borderId="38" xfId="34" applyFont="1" applyFill="1" applyBorder="1" applyAlignment="1">
      <alignment vertical="center" shrinkToFit="1"/>
    </xf>
    <xf numFmtId="0" fontId="35" fillId="0" borderId="0" xfId="34" applyFont="1" applyFill="1" applyBorder="1" applyAlignment="1">
      <alignment horizontal="right" vertical="top"/>
    </xf>
    <xf numFmtId="0" fontId="31" fillId="0" borderId="35" xfId="34" applyFont="1" applyFill="1" applyBorder="1" applyAlignment="1">
      <alignment horizontal="left" vertical="center" shrinkToFit="1"/>
    </xf>
    <xf numFmtId="0" fontId="31" fillId="0" borderId="37" xfId="34" applyFont="1" applyFill="1" applyBorder="1" applyAlignment="1">
      <alignment vertical="center"/>
    </xf>
    <xf numFmtId="0" fontId="31" fillId="0" borderId="40" xfId="34" applyFont="1" applyBorder="1" applyAlignment="1">
      <alignment vertical="center" shrinkToFit="1"/>
    </xf>
    <xf numFmtId="0" fontId="11" fillId="0" borderId="40" xfId="34" applyFont="1" applyBorder="1">
      <alignment vertical="center"/>
    </xf>
    <xf numFmtId="0" fontId="11" fillId="0" borderId="36" xfId="34" applyFont="1" applyBorder="1">
      <alignment vertical="center"/>
    </xf>
    <xf numFmtId="0" fontId="40" fillId="0" borderId="38" xfId="34" applyFont="1" applyBorder="1">
      <alignment vertical="center"/>
    </xf>
    <xf numFmtId="0" fontId="31" fillId="0" borderId="36" xfId="34" applyFont="1" applyBorder="1">
      <alignment vertical="center"/>
    </xf>
    <xf numFmtId="0" fontId="21" fillId="0" borderId="0" xfId="34" applyFont="1" applyAlignment="1">
      <alignment horizontal="right" vertical="center"/>
    </xf>
    <xf numFmtId="0" fontId="36" fillId="0" borderId="0" xfId="34" applyFont="1" applyAlignment="1">
      <alignment horizontal="center" wrapText="1"/>
    </xf>
    <xf numFmtId="0" fontId="11" fillId="26" borderId="67" xfId="34" applyFont="1" applyFill="1" applyBorder="1" applyAlignment="1">
      <alignment horizontal="center" vertical="center" wrapText="1"/>
    </xf>
    <xf numFmtId="0" fontId="37" fillId="27" borderId="26" xfId="34" applyFont="1" applyFill="1" applyBorder="1">
      <alignment vertical="center"/>
    </xf>
    <xf numFmtId="0" fontId="11" fillId="0" borderId="68" xfId="34" applyFont="1" applyBorder="1" applyAlignment="1">
      <alignment horizontal="center" vertical="center" wrapText="1"/>
    </xf>
    <xf numFmtId="0" fontId="26" fillId="0" borderId="69" xfId="0" applyFont="1" applyBorder="1" applyAlignment="1">
      <alignment horizontal="center" vertical="center" wrapText="1"/>
    </xf>
    <xf numFmtId="0" fontId="11" fillId="0" borderId="60" xfId="34" applyFont="1" applyBorder="1" applyAlignment="1">
      <alignment horizontal="center" vertical="center" wrapText="1"/>
    </xf>
    <xf numFmtId="0" fontId="26" fillId="0" borderId="70" xfId="0" applyFont="1" applyBorder="1" applyAlignment="1">
      <alignment horizontal="center" vertical="center" wrapText="1"/>
    </xf>
    <xf numFmtId="0" fontId="11" fillId="0" borderId="70" xfId="34" applyFont="1" applyBorder="1" applyAlignment="1">
      <alignment horizontal="center" vertical="center" wrapText="1"/>
    </xf>
    <xf numFmtId="0" fontId="11" fillId="0" borderId="69" xfId="34" applyFont="1" applyBorder="1" applyAlignment="1">
      <alignment horizontal="center" vertical="center" wrapText="1"/>
    </xf>
    <xf numFmtId="0" fontId="11" fillId="0" borderId="60" xfId="34" applyFont="1" applyBorder="1" applyAlignment="1">
      <alignment horizontal="center" vertical="center"/>
    </xf>
    <xf numFmtId="0" fontId="11" fillId="0" borderId="70" xfId="34" applyFont="1" applyBorder="1" applyAlignment="1">
      <alignment horizontal="center" vertical="center"/>
    </xf>
    <xf numFmtId="0" fontId="11" fillId="0" borderId="69" xfId="34" applyFont="1" applyBorder="1" applyAlignment="1">
      <alignment horizontal="center" vertical="center"/>
    </xf>
    <xf numFmtId="0" fontId="11" fillId="0" borderId="61" xfId="34" applyFont="1" applyBorder="1" applyAlignment="1">
      <alignment horizontal="center" vertical="center"/>
    </xf>
    <xf numFmtId="0" fontId="26" fillId="0" borderId="69" xfId="0" applyFont="1" applyBorder="1" applyAlignment="1">
      <alignment horizontal="center" vertical="center"/>
    </xf>
    <xf numFmtId="0" fontId="11" fillId="0" borderId="71" xfId="34" applyFont="1" applyBorder="1" applyAlignment="1">
      <alignment horizontal="center" vertical="center"/>
    </xf>
    <xf numFmtId="0" fontId="11" fillId="0" borderId="67" xfId="34" applyFont="1" applyBorder="1" applyAlignment="1">
      <alignment horizontal="center" vertical="center" wrapText="1"/>
    </xf>
    <xf numFmtId="0" fontId="33" fillId="28" borderId="26" xfId="34" applyFont="1" applyFill="1" applyBorder="1">
      <alignment vertical="center"/>
    </xf>
    <xf numFmtId="0" fontId="33" fillId="29" borderId="26" xfId="34" applyFont="1" applyFill="1" applyBorder="1">
      <alignment vertical="center"/>
    </xf>
    <xf numFmtId="0" fontId="31" fillId="0" borderId="68" xfId="34" applyFont="1" applyBorder="1" applyAlignment="1">
      <alignment vertical="center" wrapText="1"/>
    </xf>
    <xf numFmtId="0" fontId="31" fillId="0" borderId="70" xfId="34" applyFont="1" applyBorder="1" applyAlignment="1">
      <alignment vertical="center" wrapText="1"/>
    </xf>
    <xf numFmtId="0" fontId="31" fillId="0" borderId="60" xfId="34" applyFont="1" applyBorder="1" applyAlignment="1">
      <alignment vertical="center" wrapText="1"/>
    </xf>
    <xf numFmtId="0" fontId="31" fillId="0" borderId="69" xfId="34" applyFont="1" applyBorder="1" applyAlignment="1">
      <alignment vertical="center" wrapText="1"/>
    </xf>
    <xf numFmtId="0" fontId="31" fillId="0" borderId="59" xfId="34" applyFont="1" applyBorder="1" applyAlignment="1">
      <alignment vertical="center" wrapText="1"/>
    </xf>
    <xf numFmtId="0" fontId="31" fillId="0" borderId="71" xfId="34" applyFont="1" applyBorder="1" applyAlignment="1">
      <alignment vertical="center" wrapText="1"/>
    </xf>
    <xf numFmtId="0" fontId="33" fillId="29" borderId="26" xfId="34" applyFont="1" applyFill="1" applyBorder="1" applyAlignment="1">
      <alignment horizontal="center" vertical="center"/>
    </xf>
    <xf numFmtId="0" fontId="11" fillId="29" borderId="26" xfId="0" applyFont="1" applyFill="1" applyBorder="1" applyAlignment="1">
      <alignment horizontal="left" vertical="center"/>
    </xf>
    <xf numFmtId="0" fontId="33" fillId="0" borderId="56" xfId="34" applyFont="1" applyBorder="1" applyAlignment="1">
      <alignment horizontal="left" vertical="center" shrinkToFit="1"/>
    </xf>
    <xf numFmtId="0" fontId="33" fillId="0" borderId="58" xfId="34" applyFont="1" applyBorder="1" applyAlignment="1">
      <alignment horizontal="left" vertical="center" shrinkToFit="1"/>
    </xf>
    <xf numFmtId="0" fontId="11" fillId="0" borderId="59" xfId="34" applyFont="1" applyBorder="1">
      <alignment vertical="center"/>
    </xf>
    <xf numFmtId="0" fontId="26" fillId="0" borderId="71" xfId="0" applyFont="1" applyBorder="1" applyAlignment="1">
      <alignment horizontal="center" vertical="center" wrapText="1"/>
    </xf>
    <xf numFmtId="0" fontId="43" fillId="0" borderId="0" xfId="34" applyFont="1" applyFill="1">
      <alignment vertical="center"/>
    </xf>
    <xf numFmtId="0" fontId="21" fillId="0" borderId="0" xfId="34" applyFont="1" applyBorder="1">
      <alignment vertical="center"/>
    </xf>
    <xf numFmtId="0" fontId="44" fillId="0" borderId="0" xfId="34" applyFont="1" applyBorder="1" applyAlignment="1">
      <alignment horizontal="center" vertical="center"/>
    </xf>
    <xf numFmtId="0" fontId="11" fillId="0" borderId="52" xfId="34" applyFont="1" applyBorder="1">
      <alignment vertical="center"/>
    </xf>
    <xf numFmtId="0" fontId="45" fillId="0" borderId="0" xfId="34" applyFont="1" applyBorder="1">
      <alignment vertical="center"/>
    </xf>
    <xf numFmtId="0" fontId="45" fillId="0" borderId="0" xfId="34" applyFont="1">
      <alignment vertical="center"/>
    </xf>
    <xf numFmtId="177" fontId="45" fillId="0" borderId="0" xfId="34" applyNumberFormat="1" applyFont="1" applyBorder="1" applyAlignment="1">
      <alignment vertical="center" shrinkToFit="1"/>
    </xf>
    <xf numFmtId="177" fontId="46" fillId="0" borderId="0" xfId="34" applyNumberFormat="1" applyFont="1" applyBorder="1" applyAlignment="1">
      <alignment vertical="top" shrinkToFit="1"/>
    </xf>
    <xf numFmtId="0" fontId="11" fillId="0" borderId="0" xfId="34" applyFont="1" applyAlignment="1">
      <alignment horizontal="center" vertical="center" wrapText="1"/>
    </xf>
    <xf numFmtId="0" fontId="11" fillId="0" borderId="0" xfId="34" applyFont="1" applyAlignment="1">
      <alignment horizontal="center" vertical="center"/>
    </xf>
    <xf numFmtId="0" fontId="47" fillId="0" borderId="52" xfId="34" applyFont="1" applyBorder="1" applyAlignment="1">
      <alignment vertical="center"/>
    </xf>
    <xf numFmtId="0" fontId="47" fillId="0" borderId="52" xfId="34" applyFont="1" applyBorder="1">
      <alignment vertical="center"/>
    </xf>
    <xf numFmtId="0" fontId="47" fillId="0" borderId="0" xfId="34" applyFont="1" applyBorder="1" applyAlignment="1">
      <alignment vertical="center"/>
    </xf>
    <xf numFmtId="0" fontId="47" fillId="0" borderId="0" xfId="34" applyFont="1" applyAlignment="1">
      <alignment horizontal="right" vertical="center"/>
    </xf>
    <xf numFmtId="0" fontId="45" fillId="0" borderId="0" xfId="34" applyFont="1" applyAlignment="1">
      <alignment vertical="center" shrinkToFit="1"/>
    </xf>
    <xf numFmtId="177" fontId="11" fillId="0" borderId="0" xfId="34" applyNumberFormat="1" applyFont="1" applyBorder="1" applyAlignment="1">
      <alignment vertical="top" shrinkToFit="1"/>
    </xf>
    <xf numFmtId="178" fontId="48" fillId="0" borderId="0" xfId="34" applyNumberFormat="1" applyFont="1" applyAlignment="1"/>
    <xf numFmtId="0" fontId="47" fillId="0" borderId="0" xfId="34" quotePrefix="1" applyFont="1" applyAlignment="1">
      <alignment horizontal="right" vertical="top"/>
    </xf>
    <xf numFmtId="0" fontId="47" fillId="0" borderId="0" xfId="34" applyFont="1" applyBorder="1" applyAlignment="1">
      <alignment horizontal="right" vertical="center"/>
    </xf>
    <xf numFmtId="0" fontId="47" fillId="0" borderId="0" xfId="34" applyFont="1" applyBorder="1">
      <alignment vertical="center"/>
    </xf>
    <xf numFmtId="0" fontId="47" fillId="0" borderId="34" xfId="34" applyFont="1" applyBorder="1" applyAlignment="1">
      <alignment vertical="center"/>
    </xf>
    <xf numFmtId="0" fontId="47" fillId="0" borderId="29" xfId="34" applyFont="1" applyBorder="1">
      <alignment vertical="center"/>
    </xf>
    <xf numFmtId="0" fontId="21" fillId="0" borderId="0" xfId="34" applyFont="1" applyBorder="1" applyAlignment="1">
      <alignment vertical="center"/>
    </xf>
    <xf numFmtId="0" fontId="47" fillId="0" borderId="36" xfId="34" applyFont="1" applyBorder="1" applyAlignment="1">
      <alignment vertical="center"/>
    </xf>
    <xf numFmtId="177" fontId="11" fillId="0" borderId="0" xfId="34" applyNumberFormat="1" applyFont="1" applyBorder="1" applyAlignment="1">
      <alignment vertical="center" shrinkToFit="1"/>
    </xf>
    <xf numFmtId="0" fontId="47" fillId="0" borderId="0" xfId="34" applyFont="1">
      <alignment vertical="center"/>
    </xf>
    <xf numFmtId="0" fontId="11" fillId="0" borderId="52" xfId="34" applyFont="1" applyBorder="1" applyAlignment="1">
      <alignment horizontal="left" vertical="center"/>
    </xf>
    <xf numFmtId="0" fontId="45" fillId="31" borderId="0" xfId="34" applyFont="1" applyFill="1" applyAlignment="1">
      <alignment shrinkToFit="1"/>
    </xf>
    <xf numFmtId="0" fontId="45" fillId="0" borderId="0" xfId="34" applyFont="1" applyBorder="1" applyAlignment="1">
      <alignment horizontal="right" vertical="top" shrinkToFit="1"/>
    </xf>
    <xf numFmtId="0" fontId="45" fillId="0" borderId="0" xfId="34" applyFont="1" applyBorder="1" applyAlignment="1">
      <alignment vertical="center" shrinkToFit="1"/>
    </xf>
    <xf numFmtId="0" fontId="11" fillId="0" borderId="0" xfId="34" applyFont="1" applyBorder="1" applyAlignment="1">
      <alignment vertical="center" shrinkToFit="1"/>
    </xf>
    <xf numFmtId="179" fontId="47" fillId="0" borderId="52" xfId="34" applyNumberFormat="1" applyFont="1" applyBorder="1" applyAlignment="1">
      <alignment horizontal="left" vertical="center"/>
    </xf>
    <xf numFmtId="0" fontId="11" fillId="0" borderId="52" xfId="34" applyFont="1" applyBorder="1" applyAlignment="1">
      <alignment vertical="center"/>
    </xf>
    <xf numFmtId="180" fontId="47" fillId="0" borderId="52" xfId="34" applyNumberFormat="1" applyFont="1" applyBorder="1" applyAlignment="1">
      <alignment horizontal="left" vertical="center"/>
    </xf>
    <xf numFmtId="0" fontId="47" fillId="0" borderId="0" xfId="34" applyFont="1" applyAlignment="1">
      <alignment vertical="center"/>
    </xf>
    <xf numFmtId="0" fontId="11" fillId="0" borderId="52" xfId="34" applyFont="1" applyBorder="1" applyAlignment="1">
      <alignment vertical="center" shrinkToFit="1"/>
    </xf>
    <xf numFmtId="0" fontId="11" fillId="0" borderId="34" xfId="34" applyFont="1" applyBorder="1" applyAlignment="1">
      <alignment vertical="center"/>
    </xf>
    <xf numFmtId="0" fontId="47" fillId="0" borderId="32" xfId="34" applyFont="1" applyBorder="1">
      <alignment vertical="center"/>
    </xf>
    <xf numFmtId="0" fontId="47" fillId="0" borderId="33" xfId="34" applyFont="1" applyBorder="1">
      <alignment vertical="center"/>
    </xf>
    <xf numFmtId="0" fontId="47" fillId="0" borderId="52" xfId="34" applyFont="1" applyBorder="1" applyAlignment="1">
      <alignment vertical="center" shrinkToFit="1"/>
    </xf>
    <xf numFmtId="0" fontId="33" fillId="0" borderId="22" xfId="34" applyFont="1" applyBorder="1" applyAlignment="1">
      <alignment horizontal="left" vertical="center"/>
    </xf>
    <xf numFmtId="0" fontId="31" fillId="0" borderId="32" xfId="34" applyFont="1" applyBorder="1">
      <alignment vertical="center"/>
    </xf>
    <xf numFmtId="0" fontId="32" fillId="0" borderId="0" xfId="34" applyFont="1" applyBorder="1" applyAlignment="1">
      <alignment horizontal="center" vertical="center"/>
    </xf>
    <xf numFmtId="0" fontId="49" fillId="0" borderId="0" xfId="34" applyFont="1" applyFill="1" applyBorder="1" applyAlignment="1">
      <alignment horizontal="left" vertical="center"/>
    </xf>
    <xf numFmtId="0" fontId="50" fillId="0" borderId="12" xfId="34" applyFont="1" applyBorder="1" applyAlignment="1">
      <alignment horizontal="right" vertical="center"/>
    </xf>
    <xf numFmtId="0" fontId="51" fillId="0" borderId="0" xfId="34" applyFont="1" applyAlignment="1">
      <alignment horizontal="left" vertical="center" wrapText="1"/>
    </xf>
    <xf numFmtId="0" fontId="52" fillId="27" borderId="12" xfId="34" applyFont="1" applyFill="1" applyBorder="1">
      <alignment vertical="center"/>
    </xf>
    <xf numFmtId="0" fontId="11" fillId="0" borderId="17" xfId="34" applyFont="1" applyBorder="1">
      <alignment vertical="center"/>
    </xf>
    <xf numFmtId="0" fontId="11" fillId="0" borderId="25" xfId="34" applyFont="1" applyBorder="1">
      <alignment vertical="center"/>
    </xf>
    <xf numFmtId="0" fontId="11" fillId="0" borderId="25" xfId="34" applyBorder="1" applyAlignment="1">
      <alignment vertical="center" wrapText="1"/>
    </xf>
    <xf numFmtId="0" fontId="25" fillId="28" borderId="12" xfId="34" applyFont="1" applyFill="1" applyBorder="1">
      <alignment vertical="center"/>
    </xf>
    <xf numFmtId="0" fontId="11" fillId="29" borderId="12" xfId="34" applyFont="1" applyFill="1" applyBorder="1">
      <alignment vertical="center"/>
    </xf>
    <xf numFmtId="0" fontId="11" fillId="0" borderId="18" xfId="34" applyFont="1" applyBorder="1" applyAlignment="1">
      <alignment horizontal="left" vertical="center" wrapText="1"/>
    </xf>
    <xf numFmtId="0" fontId="25" fillId="28" borderId="12" xfId="0" applyFont="1" applyFill="1" applyBorder="1" applyAlignment="1">
      <alignment horizontal="left" vertical="center" wrapText="1"/>
    </xf>
    <xf numFmtId="0" fontId="11" fillId="32" borderId="17" xfId="34" applyFont="1" applyFill="1" applyBorder="1" applyAlignment="1">
      <alignment vertical="center" wrapText="1"/>
    </xf>
    <xf numFmtId="0" fontId="11" fillId="32" borderId="21" xfId="34" applyFont="1" applyFill="1" applyBorder="1" applyAlignment="1">
      <alignment vertical="center" wrapText="1"/>
    </xf>
    <xf numFmtId="0" fontId="23" fillId="0" borderId="0" xfId="34" applyFont="1" applyBorder="1" applyAlignment="1">
      <alignment horizontal="center" vertical="center" wrapText="1"/>
    </xf>
    <xf numFmtId="0" fontId="23" fillId="0" borderId="0" xfId="34" applyFont="1" applyBorder="1" applyAlignment="1">
      <alignment horizontal="center" vertical="center"/>
    </xf>
    <xf numFmtId="0" fontId="48" fillId="0" borderId="0" xfId="34" applyFont="1">
      <alignment vertical="center"/>
    </xf>
    <xf numFmtId="0" fontId="11" fillId="27" borderId="13" xfId="34" applyFill="1" applyBorder="1">
      <alignment vertical="center"/>
    </xf>
    <xf numFmtId="0" fontId="11" fillId="28" borderId="13" xfId="34" applyFill="1" applyBorder="1">
      <alignment vertical="center"/>
    </xf>
    <xf numFmtId="0" fontId="11" fillId="29" borderId="13" xfId="34" applyFont="1" applyFill="1" applyBorder="1">
      <alignment vertical="center"/>
    </xf>
    <xf numFmtId="0" fontId="11" fillId="0" borderId="39" xfId="34" applyFont="1" applyBorder="1" applyAlignment="1">
      <alignment vertical="center" wrapText="1"/>
    </xf>
    <xf numFmtId="0" fontId="11" fillId="0" borderId="38" xfId="34" applyFont="1" applyBorder="1" applyAlignment="1">
      <alignment vertical="center" wrapText="1"/>
    </xf>
    <xf numFmtId="0" fontId="25" fillId="28" borderId="13" xfId="0" applyFont="1" applyFill="1" applyBorder="1" applyAlignment="1">
      <alignment horizontal="left" vertical="center"/>
    </xf>
    <xf numFmtId="0" fontId="11" fillId="0" borderId="50" xfId="34" applyFont="1" applyBorder="1" applyAlignment="1">
      <alignment horizontal="left" vertical="center" wrapText="1"/>
    </xf>
    <xf numFmtId="0" fontId="30" fillId="0" borderId="0" xfId="34" applyFont="1" applyAlignment="1">
      <alignment horizontal="left" vertical="center"/>
    </xf>
    <xf numFmtId="0" fontId="10" fillId="0" borderId="13" xfId="33" applyBorder="1">
      <alignment vertical="center"/>
    </xf>
    <xf numFmtId="0" fontId="11" fillId="27" borderId="13" xfId="34" applyFill="1" applyBorder="1" applyAlignment="1">
      <alignment vertical="top"/>
    </xf>
    <xf numFmtId="0" fontId="11" fillId="0" borderId="52" xfId="34" applyFont="1" applyBorder="1" applyAlignment="1">
      <alignment horizontal="left" vertical="center" wrapText="1"/>
    </xf>
    <xf numFmtId="0" fontId="11" fillId="0" borderId="53" xfId="34" applyFont="1" applyBorder="1" applyAlignment="1">
      <alignment horizontal="left" vertical="center" wrapText="1"/>
    </xf>
    <xf numFmtId="0" fontId="11" fillId="29" borderId="11" xfId="34" applyFont="1" applyFill="1" applyBorder="1">
      <alignment vertical="center"/>
    </xf>
    <xf numFmtId="0" fontId="10" fillId="0" borderId="0" xfId="33">
      <alignment vertical="center"/>
    </xf>
    <xf numFmtId="0" fontId="11" fillId="0" borderId="12" xfId="34" applyBorder="1" applyAlignment="1">
      <alignment horizontal="right" vertical="center"/>
    </xf>
    <xf numFmtId="0" fontId="10" fillId="25" borderId="0" xfId="33" applyFill="1" applyBorder="1">
      <alignment vertical="center"/>
    </xf>
    <xf numFmtId="0" fontId="31" fillId="0" borderId="0" xfId="34" applyFont="1" applyBorder="1" applyAlignment="1">
      <alignment horizontal="center" vertical="center"/>
    </xf>
    <xf numFmtId="0" fontId="10" fillId="25" borderId="0" xfId="33" applyFill="1" applyBorder="1" applyAlignment="1">
      <alignment horizontal="center" vertical="center"/>
    </xf>
    <xf numFmtId="49" fontId="32" fillId="0" borderId="0" xfId="34" applyNumberFormat="1" applyFont="1" applyBorder="1" applyAlignment="1">
      <alignment horizontal="center" vertical="center"/>
    </xf>
    <xf numFmtId="0" fontId="29" fillId="25" borderId="0" xfId="34" applyFont="1" applyFill="1" applyBorder="1" applyAlignment="1">
      <alignment horizontal="left" vertical="center"/>
    </xf>
    <xf numFmtId="49" fontId="29" fillId="25" borderId="0" xfId="34" applyNumberFormat="1" applyFont="1" applyFill="1" applyBorder="1" applyAlignment="1">
      <alignment horizontal="left" vertical="center"/>
    </xf>
    <xf numFmtId="0" fontId="10" fillId="0" borderId="26" xfId="33" applyFill="1" applyBorder="1" applyAlignment="1">
      <alignment horizontal="center" vertical="center"/>
    </xf>
    <xf numFmtId="0" fontId="53" fillId="0" borderId="0" xfId="33" applyFont="1">
      <alignment vertical="center"/>
    </xf>
    <xf numFmtId="0" fontId="11" fillId="0" borderId="59" xfId="34" applyFont="1" applyBorder="1" applyAlignment="1">
      <alignment horizontal="center" vertical="center" wrapText="1"/>
    </xf>
    <xf numFmtId="0" fontId="11" fillId="0" borderId="59" xfId="34" applyFont="1" applyBorder="1" applyAlignment="1">
      <alignment horizontal="left" vertical="center" wrapText="1"/>
    </xf>
    <xf numFmtId="0" fontId="11" fillId="0" borderId="62" xfId="34" applyFont="1" applyBorder="1" applyAlignment="1">
      <alignment horizontal="left" vertical="center" wrapText="1"/>
    </xf>
    <xf numFmtId="0" fontId="33" fillId="27" borderId="13" xfId="34" applyFont="1" applyFill="1" applyBorder="1">
      <alignment vertical="center"/>
    </xf>
    <xf numFmtId="0" fontId="33" fillId="25" borderId="15" xfId="34" applyFont="1" applyFill="1" applyBorder="1" applyAlignment="1">
      <alignment horizontal="right" vertical="center" shrinkToFit="1"/>
    </xf>
    <xf numFmtId="0" fontId="33" fillId="0" borderId="20" xfId="34" applyFont="1" applyBorder="1" applyAlignment="1">
      <alignment horizontal="right" vertical="center" shrinkToFit="1"/>
    </xf>
    <xf numFmtId="0" fontId="29" fillId="0" borderId="0" xfId="34" applyFont="1" applyBorder="1" applyAlignment="1">
      <alignment horizontal="left" vertical="center"/>
    </xf>
    <xf numFmtId="0" fontId="10" fillId="25" borderId="0" xfId="33" applyFill="1" applyBorder="1" applyAlignment="1">
      <alignment horizontal="left" vertical="center"/>
    </xf>
    <xf numFmtId="0" fontId="33" fillId="0" borderId="34" xfId="34" applyFont="1" applyBorder="1">
      <alignment vertical="center"/>
    </xf>
    <xf numFmtId="0" fontId="11" fillId="0" borderId="28" xfId="34" applyFont="1" applyBorder="1">
      <alignment vertical="center"/>
    </xf>
    <xf numFmtId="0" fontId="11" fillId="0" borderId="29" xfId="34" applyFont="1" applyBorder="1">
      <alignment vertical="center"/>
    </xf>
    <xf numFmtId="0" fontId="31" fillId="0" borderId="46" xfId="34" applyFont="1" applyBorder="1">
      <alignment vertical="center"/>
    </xf>
    <xf numFmtId="0" fontId="31" fillId="0" borderId="0" xfId="34" applyFont="1" applyBorder="1">
      <alignment vertical="center"/>
    </xf>
    <xf numFmtId="0" fontId="31" fillId="0" borderId="11" xfId="34" applyFont="1" applyBorder="1">
      <alignment vertical="center"/>
    </xf>
    <xf numFmtId="0" fontId="31" fillId="0" borderId="28" xfId="34" applyFont="1" applyBorder="1">
      <alignment vertical="center"/>
    </xf>
    <xf numFmtId="0" fontId="31" fillId="0" borderId="0" xfId="34" applyFont="1" applyAlignment="1">
      <alignment horizontal="right" vertical="center"/>
    </xf>
    <xf numFmtId="0" fontId="32" fillId="0" borderId="0" xfId="34" applyFont="1">
      <alignment vertical="center"/>
    </xf>
    <xf numFmtId="0" fontId="31" fillId="0" borderId="38" xfId="34" applyFont="1" applyBorder="1">
      <alignment vertical="center"/>
    </xf>
    <xf numFmtId="0" fontId="33" fillId="27" borderId="26" xfId="34" applyFont="1" applyFill="1" applyBorder="1">
      <alignment vertical="center"/>
    </xf>
    <xf numFmtId="0" fontId="25" fillId="28" borderId="26" xfId="0" applyFont="1" applyFill="1" applyBorder="1" applyAlignment="1">
      <alignment horizontal="left" vertical="center"/>
    </xf>
    <xf numFmtId="0" fontId="44" fillId="0" borderId="0" xfId="34" applyFont="1" applyAlignment="1">
      <alignment horizontal="center" vertical="center"/>
    </xf>
    <xf numFmtId="0" fontId="47" fillId="0" borderId="34" xfId="34" applyFont="1" applyBorder="1">
      <alignment vertical="center"/>
    </xf>
    <xf numFmtId="179" fontId="47" fillId="0" borderId="0" xfId="34" applyNumberFormat="1" applyFont="1" applyBorder="1" applyAlignment="1">
      <alignment horizontal="left" vertical="center"/>
    </xf>
    <xf numFmtId="0" fontId="32" fillId="0" borderId="0" xfId="34" applyFont="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_要件充足CL書式_105J" xfId="34"/>
    <cellStyle name="良い" xfId="35" builtinId="26" customBuiltin="1"/>
    <cellStyle name="見出し 1" xfId="36" builtinId="16" customBuiltin="1"/>
    <cellStyle name="見出し 2" xfId="37" builtinId="17" customBuiltin="1"/>
    <cellStyle name="見出し 3" xfId="38" builtinId="18" customBuiltin="1"/>
    <cellStyle name="見出し 4" xfId="39" builtinId="19" customBuiltin="1"/>
    <cellStyle name="計算" xfId="40" builtinId="22" customBuiltin="1"/>
    <cellStyle name="説明文" xfId="41" builtinId="53" customBuiltin="1"/>
    <cellStyle name="警告文" xfId="42" builtinId="11" customBuiltin="1"/>
    <cellStyle name="集計" xfId="43" builtinId="25" customBuiltin="1"/>
  </cellStyles>
  <dxfs count="312">
    <dxf>
      <font>
        <color indexed="15"/>
      </font>
    </dxf>
    <dxf>
      <font>
        <color indexed="10"/>
      </font>
    </dxf>
    <dxf>
      <font>
        <color indexed="13"/>
      </font>
    </dxf>
    <dxf>
      <font>
        <color indexed="13"/>
      </font>
    </dxf>
    <dxf>
      <font>
        <color indexed="15"/>
      </font>
    </dxf>
    <dxf>
      <font>
        <color indexed="10"/>
      </font>
    </dxf>
    <dxf>
      <font>
        <color indexed="13"/>
      </font>
    </dxf>
    <dxf>
      <font>
        <color indexed="10"/>
      </font>
    </dxf>
    <dxf>
      <font>
        <color indexed="15"/>
      </font>
    </dxf>
    <dxf>
      <font>
        <color indexed="10"/>
      </font>
    </dxf>
    <dxf>
      <font>
        <color indexed="13"/>
      </font>
    </dxf>
    <dxf>
      <font>
        <color indexed="15"/>
      </font>
    </dxf>
    <dxf>
      <font>
        <color indexed="13"/>
      </font>
    </dxf>
    <dxf>
      <font>
        <color indexed="10"/>
      </font>
    </dxf>
    <dxf>
      <font>
        <color indexed="15"/>
      </font>
    </dxf>
    <dxf>
      <font>
        <color indexed="10"/>
      </font>
    </dxf>
    <dxf>
      <font>
        <color indexed="13"/>
      </font>
    </dxf>
    <dxf>
      <font>
        <color indexed="10"/>
      </font>
      <fill>
        <patternFill patternType="none">
          <bgColor indexed="65"/>
        </patternFill>
      </fill>
    </dxf>
    <dxf>
      <font>
        <color indexed="10"/>
      </font>
    </dxf>
    <dxf>
      <font>
        <color indexed="15"/>
      </font>
    </dxf>
    <dxf>
      <font>
        <color indexed="15"/>
      </font>
    </dxf>
    <dxf>
      <font>
        <color indexed="10"/>
      </font>
    </dxf>
    <dxf>
      <font>
        <color indexed="9"/>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5"/>
      </font>
    </dxf>
    <dxf>
      <font>
        <color indexed="15"/>
      </font>
    </dxf>
    <dxf>
      <font>
        <color indexed="10"/>
      </font>
    </dxf>
    <dxf>
      <font>
        <color indexed="13"/>
      </font>
    </dxf>
    <dxf>
      <font>
        <color indexed="15"/>
      </font>
    </dxf>
    <dxf>
      <font>
        <color indexed="10"/>
      </font>
    </dxf>
    <dxf>
      <font>
        <color indexed="13"/>
      </font>
    </dxf>
    <dxf>
      <font>
        <color indexed="13"/>
      </font>
    </dxf>
    <dxf>
      <font>
        <color indexed="10"/>
      </font>
    </dxf>
    <dxf>
      <font>
        <color indexed="15"/>
      </font>
    </dxf>
    <dxf>
      <font>
        <color indexed="15"/>
      </font>
    </dxf>
    <dxf>
      <font>
        <color indexed="10"/>
      </font>
    </dxf>
    <dxf>
      <font>
        <color indexed="13"/>
      </font>
    </dxf>
    <dxf>
      <font>
        <color indexed="10"/>
      </font>
    </dxf>
    <dxf>
      <font>
        <color indexed="13"/>
      </font>
    </dxf>
    <dxf>
      <font>
        <color indexed="15"/>
      </font>
    </dxf>
    <dxf>
      <font>
        <color indexed="15"/>
      </font>
    </dxf>
    <dxf>
      <font>
        <color indexed="10"/>
      </font>
    </dxf>
    <dxf>
      <font>
        <color indexed="13"/>
      </font>
    </dxf>
    <dxf>
      <font>
        <color indexed="15"/>
      </font>
    </dxf>
    <dxf>
      <font>
        <color indexed="13"/>
      </font>
    </dxf>
    <dxf>
      <font>
        <color indexed="10"/>
      </font>
    </dxf>
    <dxf>
      <font>
        <color indexed="15"/>
      </font>
    </dxf>
    <dxf>
      <font>
        <color indexed="13"/>
      </font>
    </dxf>
    <dxf>
      <font>
        <color indexed="10"/>
      </font>
    </dxf>
    <dxf>
      <font>
        <color indexed="10"/>
      </font>
    </dxf>
    <dxf>
      <font>
        <color indexed="13"/>
      </font>
    </dxf>
    <dxf>
      <font>
        <color indexed="15"/>
      </font>
    </dxf>
    <dxf>
      <font>
        <color indexed="13"/>
      </font>
    </dxf>
    <dxf>
      <font>
        <color indexed="10"/>
      </font>
    </dxf>
    <dxf>
      <font>
        <color indexed="15"/>
      </font>
    </dxf>
    <dxf>
      <font>
        <color indexed="15"/>
      </font>
    </dxf>
    <dxf>
      <font>
        <color indexed="10"/>
      </font>
    </dxf>
    <dxf>
      <font>
        <color indexed="13"/>
      </font>
    </dxf>
    <dxf>
      <font>
        <color indexed="10"/>
      </font>
    </dxf>
    <dxf>
      <font>
        <color indexed="13"/>
      </font>
    </dxf>
    <dxf>
      <font>
        <color indexed="15"/>
      </font>
    </dxf>
    <dxf>
      <font>
        <color indexed="13"/>
      </font>
    </dxf>
    <dxf>
      <font>
        <color indexed="10"/>
      </font>
    </dxf>
    <dxf>
      <font>
        <color indexed="15"/>
      </font>
    </dxf>
    <dxf>
      <font>
        <color indexed="13"/>
      </font>
    </dxf>
    <dxf>
      <font>
        <color indexed="10"/>
      </font>
    </dxf>
    <dxf>
      <font>
        <color indexed="15"/>
      </font>
    </dxf>
    <dxf>
      <font>
        <color indexed="10"/>
      </font>
    </dxf>
    <dxf>
      <font>
        <color indexed="15"/>
      </font>
    </dxf>
    <dxf>
      <font>
        <color indexed="13"/>
      </font>
    </dxf>
    <dxf>
      <font>
        <color indexed="15"/>
      </font>
    </dxf>
    <dxf>
      <font>
        <color indexed="13"/>
      </font>
    </dxf>
    <dxf>
      <font>
        <color indexed="10"/>
      </font>
    </dxf>
    <dxf>
      <font>
        <color indexed="15"/>
      </font>
    </dxf>
    <dxf>
      <font>
        <color indexed="10"/>
      </font>
    </dxf>
    <dxf>
      <font>
        <color indexed="13"/>
      </font>
    </dxf>
    <dxf>
      <font>
        <color indexed="15"/>
      </font>
    </dxf>
    <dxf>
      <font>
        <color indexed="13"/>
      </font>
    </dxf>
    <dxf>
      <font>
        <color indexed="10"/>
      </font>
    </dxf>
    <dxf>
      <font>
        <color indexed="15"/>
      </font>
    </dxf>
    <dxf>
      <font>
        <color indexed="13"/>
      </font>
    </dxf>
    <dxf>
      <font>
        <color indexed="10"/>
      </font>
    </dxf>
    <dxf>
      <font>
        <color indexed="13"/>
      </font>
    </dxf>
    <dxf>
      <font>
        <color indexed="10"/>
      </font>
    </dxf>
    <dxf>
      <font>
        <color indexed="15"/>
      </font>
    </dxf>
    <dxf>
      <font>
        <color indexed="10"/>
      </font>
    </dxf>
    <dxf>
      <font>
        <color indexed="13"/>
      </font>
    </dxf>
    <dxf>
      <font>
        <color indexed="15"/>
      </font>
    </dxf>
    <dxf>
      <font>
        <color indexed="15"/>
      </font>
    </dxf>
    <dxf>
      <font>
        <color indexed="10"/>
      </font>
    </dxf>
    <dxf>
      <font>
        <color indexed="13"/>
      </font>
    </dxf>
    <dxf>
      <font>
        <color indexed="13"/>
      </font>
    </dxf>
    <dxf>
      <font>
        <color indexed="10"/>
      </font>
    </dxf>
    <dxf>
      <font>
        <color indexed="13"/>
      </font>
    </dxf>
    <dxf>
      <font>
        <color indexed="15"/>
      </font>
    </dxf>
    <dxf>
      <font>
        <color indexed="10"/>
      </font>
    </dxf>
    <dxf>
      <font>
        <color indexed="15"/>
      </font>
    </dxf>
    <dxf>
      <font>
        <color indexed="10"/>
      </font>
    </dxf>
    <dxf>
      <font>
        <color indexed="13"/>
      </font>
    </dxf>
    <dxf>
      <font>
        <color indexed="15"/>
      </font>
    </dxf>
    <dxf>
      <font>
        <color indexed="10"/>
      </font>
    </dxf>
    <dxf>
      <font>
        <color indexed="13"/>
      </font>
    </dxf>
    <dxf>
      <font>
        <color indexed="15"/>
      </font>
    </dxf>
    <dxf>
      <font>
        <color indexed="10"/>
      </font>
    </dxf>
    <dxf>
      <font>
        <color indexed="13"/>
      </font>
    </dxf>
    <dxf>
      <font>
        <color indexed="13"/>
      </font>
    </dxf>
    <dxf>
      <font>
        <color indexed="10"/>
      </font>
    </dxf>
    <dxf>
      <font>
        <color indexed="15"/>
      </font>
    </dxf>
    <dxf>
      <font>
        <color indexed="15"/>
      </font>
    </dxf>
    <dxf>
      <font>
        <color indexed="10"/>
      </font>
    </dxf>
    <dxf>
      <font>
        <color indexed="13"/>
      </font>
    </dxf>
    <dxf>
      <font>
        <color indexed="10"/>
      </font>
    </dxf>
    <dxf>
      <font>
        <color indexed="13"/>
      </font>
    </dxf>
    <dxf>
      <font>
        <color indexed="15"/>
      </font>
    </dxf>
    <dxf>
      <font>
        <color indexed="10"/>
      </font>
    </dxf>
    <dxf>
      <font>
        <color indexed="13"/>
      </font>
    </dxf>
    <dxf>
      <font>
        <color indexed="15"/>
      </font>
    </dxf>
    <dxf>
      <font>
        <color indexed="13"/>
      </font>
    </dxf>
    <dxf>
      <font>
        <color indexed="15"/>
      </font>
    </dxf>
    <dxf>
      <font>
        <color indexed="10"/>
      </font>
    </dxf>
    <dxf>
      <font>
        <color indexed="10"/>
      </font>
    </dxf>
    <dxf>
      <font>
        <color indexed="15"/>
      </font>
    </dxf>
    <dxf>
      <font>
        <color indexed="13"/>
      </font>
    </dxf>
    <dxf>
      <font>
        <color indexed="10"/>
      </font>
    </dxf>
    <dxf>
      <font>
        <color indexed="15"/>
      </font>
    </dxf>
    <dxf>
      <font>
        <color indexed="13"/>
      </font>
    </dxf>
    <dxf>
      <font>
        <color indexed="15"/>
      </font>
    </dxf>
    <dxf>
      <font>
        <color indexed="10"/>
      </font>
    </dxf>
    <dxf>
      <font>
        <color indexed="13"/>
      </font>
    </dxf>
    <dxf>
      <font>
        <color indexed="15"/>
      </font>
    </dxf>
    <dxf>
      <font>
        <color indexed="10"/>
      </font>
    </dxf>
    <dxf>
      <font>
        <color indexed="13"/>
      </font>
    </dxf>
    <dxf>
      <font>
        <color indexed="15"/>
      </font>
    </dxf>
    <dxf>
      <font>
        <color indexed="10"/>
      </font>
    </dxf>
    <dxf>
      <font>
        <color indexed="13"/>
      </font>
    </dxf>
    <dxf>
      <font>
        <color indexed="13"/>
      </font>
    </dxf>
    <dxf>
      <font>
        <color indexed="10"/>
      </font>
    </dxf>
    <dxf>
      <font>
        <color indexed="15"/>
      </font>
    </dxf>
    <dxf>
      <font>
        <color indexed="15"/>
      </font>
    </dxf>
    <dxf>
      <font>
        <color indexed="10"/>
      </font>
    </dxf>
    <dxf>
      <font>
        <color indexed="13"/>
      </font>
    </dxf>
    <dxf>
      <font>
        <color indexed="13"/>
      </font>
    </dxf>
    <dxf>
      <font>
        <color indexed="10"/>
      </font>
    </dxf>
    <dxf>
      <font>
        <color indexed="15"/>
      </font>
    </dxf>
    <dxf>
      <font>
        <color indexed="13"/>
      </font>
    </dxf>
    <dxf>
      <font>
        <color indexed="10"/>
      </font>
    </dxf>
    <dxf>
      <font>
        <color indexed="15"/>
      </font>
    </dxf>
    <dxf>
      <font>
        <color indexed="10"/>
      </font>
    </dxf>
    <dxf>
      <font>
        <color indexed="13"/>
      </font>
    </dxf>
    <dxf>
      <font>
        <color indexed="15"/>
      </font>
    </dxf>
    <dxf>
      <font>
        <color indexed="15"/>
      </font>
    </dxf>
    <dxf>
      <font>
        <color indexed="10"/>
      </font>
    </dxf>
    <dxf>
      <font>
        <color indexed="13"/>
      </font>
    </dxf>
    <dxf>
      <font>
        <color indexed="15"/>
      </font>
    </dxf>
    <dxf>
      <font>
        <color indexed="10"/>
      </font>
    </dxf>
    <dxf>
      <font>
        <color indexed="13"/>
      </font>
    </dxf>
    <dxf>
      <font>
        <color indexed="13"/>
      </font>
    </dxf>
    <dxf>
      <font>
        <color indexed="10"/>
      </font>
    </dxf>
    <dxf>
      <font>
        <color indexed="15"/>
      </font>
    </dxf>
    <dxf>
      <font>
        <color indexed="15"/>
      </font>
    </dxf>
    <dxf>
      <font>
        <color indexed="13"/>
      </font>
    </dxf>
    <dxf>
      <font>
        <color indexed="10"/>
      </font>
    </dxf>
    <dxf>
      <font>
        <color indexed="10"/>
      </font>
    </dxf>
    <dxf>
      <font>
        <color indexed="13"/>
      </font>
    </dxf>
    <dxf>
      <font>
        <color indexed="15"/>
      </font>
    </dxf>
    <dxf>
      <font>
        <color indexed="15"/>
      </font>
    </dxf>
    <dxf>
      <font>
        <color indexed="10"/>
      </font>
    </dxf>
    <dxf>
      <font>
        <color indexed="13"/>
      </font>
    </dxf>
    <dxf>
      <font>
        <color indexed="10"/>
      </font>
    </dxf>
    <dxf>
      <font>
        <color indexed="10"/>
      </font>
      <fill>
        <patternFill patternType="none">
          <bgColor indexed="65"/>
        </patternFill>
      </fill>
    </dxf>
    <dxf>
      <font>
        <color indexed="9"/>
      </font>
    </dxf>
    <dxf>
      <font>
        <color indexed="15"/>
      </font>
    </dxf>
    <dxf>
      <font>
        <color indexed="10"/>
      </font>
    </dxf>
    <dxf>
      <font>
        <color indexed="13"/>
      </font>
    </dxf>
    <dxf>
      <font>
        <color indexed="10"/>
      </font>
    </dxf>
    <dxf>
      <font>
        <color indexed="15"/>
      </font>
    </dxf>
    <dxf>
      <font>
        <color indexed="10"/>
      </font>
    </dxf>
    <dxf>
      <font>
        <color indexed="13"/>
      </font>
    </dxf>
    <dxf>
      <font>
        <color indexed="10"/>
      </font>
    </dxf>
    <dxf>
      <font>
        <color indexed="13"/>
      </font>
    </dxf>
    <dxf>
      <font>
        <color indexed="13"/>
      </font>
    </dxf>
    <dxf>
      <font>
        <color indexed="10"/>
      </font>
    </dxf>
    <dxf>
      <font>
        <color indexed="15"/>
      </font>
    </dxf>
    <dxf>
      <font>
        <color indexed="15"/>
      </font>
    </dxf>
    <dxf>
      <font>
        <color indexed="13"/>
      </font>
    </dxf>
    <dxf>
      <font>
        <color indexed="10"/>
      </font>
    </dxf>
    <dxf>
      <font>
        <color indexed="15"/>
      </font>
    </dxf>
    <dxf>
      <font>
        <color indexed="10"/>
      </font>
    </dxf>
    <dxf>
      <font>
        <color indexed="13"/>
      </font>
    </dxf>
    <dxf>
      <font>
        <color indexed="13"/>
      </font>
    </dxf>
    <dxf>
      <font>
        <color indexed="10"/>
      </font>
    </dxf>
    <dxf>
      <font>
        <color indexed="15"/>
      </font>
    </dxf>
    <dxf>
      <font>
        <color indexed="15"/>
      </font>
    </dxf>
    <dxf>
      <font>
        <color indexed="10"/>
      </font>
    </dxf>
    <dxf>
      <font>
        <color indexed="13"/>
      </font>
    </dxf>
    <dxf>
      <font>
        <color indexed="13"/>
      </font>
    </dxf>
    <dxf>
      <font>
        <color indexed="15"/>
      </font>
    </dxf>
    <dxf>
      <font>
        <color indexed="10"/>
      </font>
    </dxf>
    <dxf>
      <font>
        <color indexed="10"/>
      </font>
    </dxf>
    <dxf>
      <font>
        <color indexed="13"/>
      </font>
    </dxf>
    <dxf>
      <font>
        <color indexed="15"/>
      </font>
    </dxf>
    <dxf>
      <font>
        <color indexed="15"/>
      </font>
    </dxf>
    <dxf>
      <font>
        <color indexed="10"/>
      </font>
    </dxf>
    <dxf>
      <font>
        <color indexed="13"/>
      </font>
    </dxf>
    <dxf>
      <font>
        <color indexed="15"/>
      </font>
    </dxf>
    <dxf>
      <font>
        <color indexed="13"/>
      </font>
    </dxf>
    <dxf>
      <font>
        <color indexed="10"/>
      </font>
    </dxf>
    <dxf>
      <font>
        <color indexed="13"/>
      </font>
    </dxf>
    <dxf>
      <font>
        <color indexed="10"/>
      </font>
    </dxf>
    <dxf>
      <font>
        <color indexed="15"/>
      </font>
    </dxf>
    <dxf>
      <font>
        <color indexed="15"/>
      </font>
    </dxf>
    <dxf>
      <font>
        <color indexed="10"/>
      </font>
    </dxf>
    <dxf>
      <font>
        <color indexed="13"/>
      </font>
    </dxf>
    <dxf>
      <font>
        <color indexed="15"/>
      </font>
    </dxf>
    <dxf>
      <font>
        <color indexed="10"/>
      </font>
    </dxf>
    <dxf>
      <font>
        <color indexed="15"/>
      </font>
    </dxf>
    <dxf>
      <font>
        <color indexed="13"/>
      </font>
    </dxf>
    <dxf>
      <font>
        <color indexed="15"/>
      </font>
    </dxf>
    <dxf>
      <font>
        <color indexed="10"/>
      </font>
    </dxf>
    <dxf>
      <font>
        <color indexed="13"/>
      </font>
    </dxf>
    <dxf>
      <font>
        <color indexed="13"/>
      </font>
    </dxf>
    <dxf>
      <font>
        <color indexed="10"/>
      </font>
    </dxf>
    <dxf>
      <font>
        <color indexed="11"/>
      </font>
      <fill>
        <patternFill patternType="none">
          <bgColor indexed="65"/>
        </patternFill>
      </fill>
      <border>
        <left/>
        <right/>
        <top/>
        <bottom/>
      </border>
    </dxf>
    <dxf>
      <font>
        <color indexed="13"/>
      </font>
    </dxf>
    <dxf>
      <font>
        <color indexed="10"/>
      </font>
    </dxf>
    <dxf>
      <font>
        <color indexed="15"/>
      </font>
    </dxf>
    <dxf>
      <font>
        <color indexed="15"/>
      </font>
    </dxf>
    <dxf>
      <font>
        <color indexed="10"/>
      </font>
    </dxf>
    <dxf>
      <font>
        <color indexed="13"/>
      </font>
    </dxf>
    <dxf>
      <font>
        <color indexed="10"/>
      </font>
    </dxf>
    <dxf>
      <font>
        <color indexed="13"/>
      </font>
    </dxf>
    <dxf>
      <font>
        <color indexed="15"/>
      </font>
    </dxf>
    <dxf>
      <font>
        <color indexed="13"/>
      </font>
    </dxf>
    <dxf>
      <font>
        <color indexed="10"/>
      </font>
    </dxf>
    <dxf>
      <font>
        <color indexed="15"/>
      </font>
    </dxf>
    <dxf>
      <font>
        <color indexed="13"/>
      </font>
    </dxf>
    <dxf>
      <font>
        <color indexed="15"/>
      </font>
    </dxf>
    <dxf>
      <font>
        <color indexed="10"/>
      </font>
    </dxf>
    <dxf>
      <font>
        <color indexed="13"/>
      </font>
    </dxf>
    <dxf>
      <font>
        <color indexed="10"/>
      </font>
    </dxf>
    <dxf>
      <font>
        <color indexed="15"/>
      </font>
    </dxf>
    <dxf>
      <font>
        <color indexed="15"/>
      </font>
    </dxf>
    <dxf>
      <font>
        <color indexed="10"/>
      </font>
    </dxf>
    <dxf>
      <font>
        <color indexed="13"/>
      </font>
    </dxf>
    <dxf>
      <font>
        <color indexed="15"/>
      </font>
    </dxf>
    <dxf>
      <font>
        <color indexed="13"/>
      </font>
    </dxf>
    <dxf>
      <font>
        <color indexed="10"/>
      </font>
    </dxf>
    <dxf>
      <font>
        <color indexed="15"/>
      </font>
    </dxf>
    <dxf>
      <font>
        <color indexed="10"/>
      </font>
    </dxf>
    <dxf>
      <font>
        <color indexed="13"/>
      </font>
    </dxf>
    <dxf>
      <font>
        <color indexed="13"/>
      </font>
    </dxf>
    <dxf>
      <font>
        <color indexed="15"/>
      </font>
    </dxf>
    <dxf>
      <font>
        <color indexed="10"/>
      </font>
    </dxf>
    <dxf>
      <font>
        <color indexed="10"/>
      </font>
    </dxf>
    <dxf>
      <font>
        <color indexed="15"/>
      </font>
    </dxf>
    <dxf>
      <font>
        <color indexed="13"/>
      </font>
    </dxf>
    <dxf>
      <font>
        <color indexed="15"/>
      </font>
    </dxf>
    <dxf>
      <font>
        <color indexed="13"/>
      </font>
    </dxf>
    <dxf>
      <font>
        <color indexed="10"/>
      </font>
    </dxf>
    <dxf>
      <font>
        <color indexed="10"/>
      </font>
    </dxf>
    <dxf>
      <font>
        <color indexed="15"/>
      </font>
    </dxf>
    <dxf>
      <font>
        <color indexed="13"/>
      </font>
    </dxf>
    <dxf>
      <font>
        <color indexed="13"/>
      </font>
    </dxf>
    <dxf>
      <font>
        <color indexed="15"/>
      </font>
    </dxf>
    <dxf>
      <font>
        <color indexed="10"/>
      </font>
    </dxf>
    <dxf>
      <font>
        <color indexed="15"/>
      </font>
    </dxf>
    <dxf>
      <font>
        <color indexed="13"/>
      </font>
    </dxf>
    <dxf>
      <font>
        <color indexed="10"/>
      </font>
    </dxf>
    <dxf>
      <font>
        <color indexed="15"/>
      </font>
    </dxf>
    <dxf>
      <font>
        <color indexed="13"/>
      </font>
    </dxf>
    <dxf>
      <font>
        <color indexed="10"/>
      </font>
    </dxf>
    <dxf>
      <font>
        <color indexed="13"/>
      </font>
    </dxf>
    <dxf>
      <font>
        <color indexed="10"/>
      </font>
    </dxf>
    <dxf>
      <font>
        <color indexed="15"/>
      </font>
    </dxf>
    <dxf>
      <font>
        <color indexed="15"/>
      </font>
    </dxf>
    <dxf>
      <font>
        <color indexed="13"/>
      </font>
    </dxf>
    <dxf>
      <font>
        <color indexed="10"/>
      </font>
    </dxf>
    <dxf>
      <font>
        <color indexed="15"/>
      </font>
    </dxf>
    <dxf>
      <font>
        <color indexed="13"/>
      </font>
    </dxf>
    <dxf>
      <font>
        <color indexed="10"/>
      </font>
    </dxf>
    <dxf>
      <font>
        <color indexed="15"/>
      </font>
    </dxf>
    <dxf>
      <font>
        <color indexed="13"/>
      </font>
    </dxf>
    <dxf>
      <font>
        <color indexed="10"/>
      </font>
    </dxf>
    <dxf>
      <font>
        <color indexed="13"/>
      </font>
    </dxf>
    <dxf>
      <font>
        <color indexed="15"/>
      </font>
    </dxf>
    <dxf>
      <font>
        <color indexed="10"/>
      </font>
    </dxf>
    <dxf>
      <font>
        <color indexed="13"/>
      </font>
    </dxf>
    <dxf>
      <font>
        <color indexed="15"/>
      </font>
    </dxf>
    <dxf>
      <font>
        <color indexed="10"/>
      </font>
    </dxf>
    <dxf>
      <font>
        <color indexed="13"/>
      </font>
    </dxf>
    <dxf>
      <font>
        <color indexed="10"/>
      </font>
    </dxf>
    <dxf>
      <font>
        <color indexed="15"/>
      </font>
    </dxf>
    <dxf>
      <font>
        <color indexed="15"/>
      </font>
    </dxf>
    <dxf>
      <font>
        <color indexed="13"/>
      </font>
    </dxf>
    <dxf>
      <font>
        <color indexed="10"/>
      </font>
    </dxf>
    <dxf>
      <font>
        <color indexed="13"/>
      </font>
    </dxf>
    <dxf>
      <font>
        <color indexed="15"/>
      </font>
    </dxf>
    <dxf>
      <font>
        <color indexed="10"/>
      </font>
    </dxf>
    <dxf>
      <font>
        <color indexed="10"/>
      </font>
    </dxf>
    <dxf>
      <font>
        <color indexed="15"/>
      </font>
    </dxf>
    <dxf>
      <font>
        <color indexed="13"/>
      </font>
    </dxf>
    <dxf>
      <font>
        <b/>
        <i val="0"/>
        <color indexed="10"/>
      </font>
    </dxf>
    <dxf>
      <font>
        <b/>
        <i val="0"/>
        <color indexed="12"/>
      </font>
    </dxf>
    <dxf>
      <font>
        <b/>
        <i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50800</xdr:colOff>
      <xdr:row>7</xdr:row>
      <xdr:rowOff>114300</xdr:rowOff>
    </xdr:from>
    <xdr:to xmlns:xdr="http://schemas.openxmlformats.org/drawingml/2006/spreadsheetDrawing">
      <xdr:col>7</xdr:col>
      <xdr:colOff>0</xdr:colOff>
      <xdr:row>8</xdr:row>
      <xdr:rowOff>172720</xdr:rowOff>
    </xdr:to>
    <xdr:sp macro="" textlink="">
      <xdr:nvSpPr>
        <xdr:cNvPr id="6161" name="Freeform 1"/>
        <xdr:cNvSpPr/>
      </xdr:nvSpPr>
      <xdr:spPr>
        <a:xfrm>
          <a:off x="1809750" y="2232025"/>
          <a:ext cx="718185" cy="314325"/>
        </a:xfrm>
        <a:custGeom>
          <a:avLst/>
          <a:gdLst>
            <a:gd name="T0" fmla="*/ 0 w 50"/>
            <a:gd name="T1" fmla="*/ 0 h 20"/>
            <a:gd name="T2" fmla="*/ 2147483520 w 50"/>
            <a:gd name="T3" fmla="*/ 2147483520 h 20"/>
            <a:gd name="T4" fmla="*/ 2147483520 w 50"/>
            <a:gd name="T5" fmla="*/ 2147483520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CE360"/>
  <sheetViews>
    <sheetView view="pageBreakPreview" topLeftCell="B340" zoomScale="70" zoomScaleNormal="70" zoomScaleSheetLayoutView="70" workbookViewId="0">
      <selection activeCell="B3" sqref="B3:AC3"/>
    </sheetView>
  </sheetViews>
  <sheetFormatPr defaultColWidth="9" defaultRowHeight="12"/>
  <cols>
    <col min="1" max="1" width="8" style="1" hidden="1" customWidth="1"/>
    <col min="2" max="3" width="4.6328125" style="1" customWidth="1"/>
    <col min="4" max="4" width="2.6328125" style="1" customWidth="1"/>
    <col min="5" max="6" width="4.6328125" style="1" customWidth="1"/>
    <col min="7" max="7" width="6.08984375" style="1" customWidth="1"/>
    <col min="8" max="8" width="28.6328125" style="1" customWidth="1"/>
    <col min="9" max="17" width="3.36328125" style="1" customWidth="1"/>
    <col min="18" max="28" width="3.08984375" style="1" customWidth="1"/>
    <col min="29" max="29" width="10.7265625" style="1" customWidth="1"/>
    <col min="30" max="30" width="1.7265625" style="1" customWidth="1"/>
    <col min="31" max="33" width="3.08984375" style="1" customWidth="1"/>
    <col min="34" max="34" width="9" style="2"/>
    <col min="35" max="35" width="2.90625" style="2" customWidth="1"/>
    <col min="36" max="36" width="10.453125" style="2" customWidth="1"/>
    <col min="37" max="38" width="4.90625" style="2" customWidth="1"/>
    <col min="39" max="42" width="5.7265625" style="2" customWidth="1"/>
    <col min="43" max="43" width="5.7265625" style="1" customWidth="1"/>
    <col min="44" max="44" width="5.6328125" style="1" customWidth="1"/>
    <col min="45" max="46" width="5.08984375" style="1" customWidth="1"/>
    <col min="47" max="53" width="9" style="1"/>
    <col min="54" max="61" width="9" style="2"/>
    <col min="62" max="16384" width="9" style="1"/>
  </cols>
  <sheetData>
    <row r="1" spans="2:83">
      <c r="I1" s="1">
        <v>26</v>
      </c>
      <c r="R1" s="1">
        <v>29</v>
      </c>
      <c r="AC1" s="1">
        <v>10</v>
      </c>
    </row>
    <row r="2" spans="2:83" ht="19.5" customHeight="1">
      <c r="B2" s="5" t="s">
        <v>259</v>
      </c>
      <c r="C2" s="5"/>
      <c r="D2" s="5"/>
      <c r="E2" s="130"/>
      <c r="F2" s="94"/>
      <c r="H2" s="171"/>
      <c r="I2" s="209"/>
      <c r="J2" s="209"/>
      <c r="K2" s="209"/>
      <c r="L2" s="209"/>
      <c r="M2" s="209"/>
      <c r="N2" s="209"/>
      <c r="O2" s="209"/>
      <c r="P2" s="209"/>
      <c r="Q2" s="209"/>
      <c r="AB2" s="465"/>
      <c r="AC2" s="7"/>
    </row>
    <row r="3" spans="2:83" ht="58" customHeight="1">
      <c r="B3" s="6" t="s">
        <v>355</v>
      </c>
      <c r="C3" s="45"/>
      <c r="D3" s="45"/>
      <c r="E3" s="45"/>
      <c r="F3" s="45"/>
      <c r="G3" s="45"/>
      <c r="H3" s="45"/>
      <c r="I3" s="45"/>
      <c r="J3" s="45"/>
      <c r="K3" s="45"/>
      <c r="L3" s="45"/>
      <c r="M3" s="45"/>
      <c r="N3" s="45"/>
      <c r="O3" s="45"/>
      <c r="P3" s="45"/>
      <c r="Q3" s="45"/>
      <c r="R3" s="45"/>
      <c r="S3" s="45"/>
      <c r="T3" s="45"/>
      <c r="U3" s="45"/>
      <c r="V3" s="45"/>
      <c r="W3" s="45"/>
      <c r="X3" s="45"/>
      <c r="Y3" s="45"/>
      <c r="Z3" s="45"/>
      <c r="AA3" s="45"/>
      <c r="AB3" s="45"/>
      <c r="AC3" s="45"/>
    </row>
    <row r="4" spans="2:83" ht="9.75" customHeight="1">
      <c r="B4" s="7"/>
      <c r="C4" s="7"/>
      <c r="D4" s="54"/>
      <c r="E4" s="131"/>
      <c r="F4" s="131"/>
      <c r="G4" s="131"/>
      <c r="H4" s="54"/>
      <c r="AD4" s="465"/>
      <c r="AE4" s="465"/>
      <c r="AF4" s="465"/>
      <c r="AG4" s="465"/>
      <c r="AH4" s="54"/>
      <c r="AI4" s="54"/>
      <c r="AJ4" s="54"/>
      <c r="AK4" s="54"/>
      <c r="AL4" s="54"/>
      <c r="AM4" s="54"/>
      <c r="AN4" s="54"/>
      <c r="AO4" s="54"/>
      <c r="AP4" s="54"/>
      <c r="AQ4" s="465"/>
      <c r="AR4" s="465"/>
      <c r="AS4" s="465"/>
      <c r="AT4" s="465"/>
      <c r="AU4" s="465"/>
      <c r="AV4" s="465"/>
      <c r="AW4" s="465"/>
      <c r="AX4" s="465"/>
      <c r="AY4" s="465"/>
      <c r="AZ4" s="465"/>
      <c r="BA4" s="465"/>
      <c r="BB4" s="54"/>
      <c r="BC4" s="54"/>
      <c r="BD4" s="54"/>
      <c r="BE4" s="54"/>
      <c r="BF4" s="54"/>
      <c r="BG4" s="54"/>
      <c r="BH4" s="54"/>
      <c r="BI4" s="54"/>
      <c r="BJ4" s="465"/>
      <c r="BK4" s="465"/>
      <c r="BL4" s="465"/>
      <c r="BM4" s="465"/>
      <c r="BN4" s="465"/>
      <c r="BO4" s="465"/>
      <c r="BP4" s="465"/>
      <c r="BQ4" s="465"/>
      <c r="BR4" s="465"/>
      <c r="BS4" s="465"/>
      <c r="BT4" s="465"/>
      <c r="BU4" s="465"/>
      <c r="BV4" s="465"/>
      <c r="BW4" s="465"/>
      <c r="BX4" s="465"/>
      <c r="BY4" s="465"/>
      <c r="BZ4" s="465"/>
      <c r="CA4" s="465"/>
      <c r="CB4" s="465"/>
      <c r="CC4" s="465"/>
      <c r="CD4" s="465"/>
      <c r="CE4" s="465"/>
    </row>
    <row r="5" spans="2:83" ht="28.5" customHeight="1">
      <c r="B5" s="8" t="s">
        <v>89</v>
      </c>
      <c r="C5" s="46"/>
      <c r="D5" s="95"/>
      <c r="E5" s="95"/>
      <c r="H5" s="172"/>
      <c r="AC5" s="499"/>
      <c r="AM5" s="564" t="s">
        <v>113</v>
      </c>
      <c r="AN5" s="564" t="s">
        <v>34</v>
      </c>
      <c r="AO5" s="564" t="s">
        <v>116</v>
      </c>
      <c r="AP5" s="564" t="s">
        <v>7</v>
      </c>
      <c r="AQ5" s="555" t="s">
        <v>118</v>
      </c>
    </row>
    <row r="6" spans="2:83" s="1" customFormat="1" ht="19.5" customHeight="1">
      <c r="B6" s="9" t="s">
        <v>120</v>
      </c>
      <c r="C6" s="47" t="s">
        <v>443</v>
      </c>
      <c r="D6" s="96"/>
      <c r="E6" s="96"/>
      <c r="F6" s="96"/>
      <c r="G6" s="96"/>
      <c r="H6" s="96"/>
      <c r="I6" s="210" t="s">
        <v>120</v>
      </c>
      <c r="J6" s="277"/>
      <c r="K6" s="297" t="s">
        <v>465</v>
      </c>
      <c r="L6" s="299"/>
      <c r="M6" s="299"/>
      <c r="N6" s="299"/>
      <c r="O6" s="299"/>
      <c r="P6" s="299"/>
      <c r="Q6" s="299"/>
      <c r="R6" s="299"/>
      <c r="S6" s="299"/>
      <c r="T6" s="299"/>
      <c r="U6" s="47"/>
      <c r="V6" s="174"/>
      <c r="W6" s="174"/>
      <c r="X6" s="174"/>
      <c r="Y6" s="174"/>
      <c r="Z6" s="174"/>
      <c r="AA6" s="174"/>
      <c r="AB6" s="174"/>
      <c r="AC6" s="174"/>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row>
    <row r="7" spans="2:83" s="1" customFormat="1" ht="19.5" customHeight="1">
      <c r="B7" s="10"/>
      <c r="C7" s="48"/>
      <c r="D7" s="48"/>
      <c r="E7" s="48"/>
      <c r="F7" s="48"/>
      <c r="G7" s="48"/>
      <c r="H7" s="173"/>
      <c r="I7" s="211"/>
      <c r="J7" s="211"/>
      <c r="K7" s="298"/>
      <c r="L7" s="298"/>
      <c r="M7" s="298"/>
      <c r="N7" s="298"/>
      <c r="O7" s="298"/>
      <c r="P7" s="298"/>
      <c r="Q7" s="298"/>
      <c r="R7" s="337"/>
      <c r="S7" s="337"/>
      <c r="T7" s="174"/>
      <c r="U7" s="174"/>
      <c r="V7" s="174"/>
      <c r="W7" s="174"/>
      <c r="X7" s="174"/>
      <c r="Y7" s="174"/>
      <c r="Z7" s="174"/>
      <c r="AA7" s="174"/>
      <c r="AB7" s="174"/>
      <c r="AC7" s="174"/>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row>
    <row r="8" spans="2:83" ht="20.149999999999999" customHeight="1">
      <c r="B8" s="11" t="s">
        <v>120</v>
      </c>
      <c r="C8" s="49" t="s">
        <v>121</v>
      </c>
      <c r="D8" s="97"/>
      <c r="E8" s="11" t="s">
        <v>120</v>
      </c>
      <c r="F8" s="49" t="s">
        <v>461</v>
      </c>
      <c r="G8" s="164"/>
      <c r="H8" s="54"/>
      <c r="I8" s="131"/>
      <c r="J8" s="131"/>
      <c r="K8" s="131"/>
      <c r="L8" s="131"/>
      <c r="M8" s="131"/>
      <c r="N8" s="131"/>
      <c r="O8" s="131"/>
      <c r="P8" s="131"/>
      <c r="Q8" s="131"/>
      <c r="R8" s="1"/>
      <c r="S8" s="1"/>
      <c r="T8" s="1"/>
      <c r="U8" s="1"/>
      <c r="V8" s="1"/>
      <c r="W8" s="1"/>
      <c r="X8" s="1"/>
      <c r="Y8" s="1"/>
      <c r="Z8" s="1"/>
      <c r="AA8" s="1"/>
      <c r="AB8" s="1"/>
      <c r="AC8" s="1"/>
      <c r="AD8" s="465"/>
      <c r="AE8" s="465"/>
      <c r="AF8" s="465"/>
      <c r="AG8" s="465"/>
      <c r="AH8" s="54"/>
      <c r="AI8" s="54"/>
      <c r="AJ8" s="54"/>
      <c r="AK8" s="54"/>
      <c r="AL8" s="54"/>
      <c r="AM8" s="54"/>
      <c r="AN8" s="54"/>
      <c r="AO8" s="54"/>
      <c r="AP8" s="54"/>
      <c r="AQ8" s="465"/>
      <c r="AR8" s="465"/>
      <c r="AS8" s="465"/>
      <c r="AT8" s="465"/>
      <c r="AU8" s="465"/>
      <c r="AV8" s="465"/>
      <c r="AW8" s="465"/>
      <c r="AX8" s="465"/>
      <c r="AY8" s="465"/>
      <c r="AZ8" s="465"/>
      <c r="BA8" s="465"/>
      <c r="BB8" s="54"/>
      <c r="BC8" s="54"/>
      <c r="BD8" s="54"/>
      <c r="BE8" s="54"/>
      <c r="BF8" s="54"/>
      <c r="BG8" s="54"/>
      <c r="BH8" s="54"/>
      <c r="BI8" s="54"/>
      <c r="BJ8" s="465"/>
      <c r="BK8" s="465"/>
      <c r="BL8" s="465"/>
      <c r="BM8" s="465"/>
      <c r="BN8" s="465"/>
      <c r="BO8" s="465"/>
      <c r="BP8" s="465"/>
      <c r="BQ8" s="465"/>
      <c r="BR8" s="465"/>
      <c r="BS8" s="465"/>
      <c r="BT8" s="465"/>
      <c r="BU8" s="465"/>
      <c r="BV8" s="465"/>
      <c r="BW8" s="465"/>
      <c r="BX8" s="465"/>
      <c r="BY8" s="465"/>
      <c r="BZ8" s="465"/>
      <c r="CA8" s="465"/>
      <c r="CB8" s="465"/>
      <c r="CC8" s="465"/>
      <c r="CD8" s="465"/>
      <c r="CE8" s="465"/>
    </row>
    <row r="9" spans="2:83" ht="63" customHeight="1">
      <c r="D9" s="3"/>
      <c r="F9" s="1"/>
      <c r="G9" s="1"/>
      <c r="H9" s="174" t="s">
        <v>412</v>
      </c>
      <c r="I9" s="174"/>
      <c r="J9" s="174"/>
      <c r="K9" s="174"/>
      <c r="L9" s="174"/>
      <c r="M9" s="174"/>
      <c r="N9" s="174"/>
      <c r="O9" s="174"/>
      <c r="P9" s="174"/>
      <c r="Q9" s="174"/>
      <c r="R9" s="174"/>
      <c r="S9" s="174"/>
      <c r="T9" s="174"/>
      <c r="U9" s="174"/>
      <c r="V9" s="174"/>
      <c r="W9" s="174"/>
      <c r="X9" s="174"/>
      <c r="Y9" s="174"/>
      <c r="Z9" s="174"/>
      <c r="AA9" s="174"/>
      <c r="AB9" s="174"/>
      <c r="AC9" s="174"/>
      <c r="AD9" s="465"/>
      <c r="AE9" s="465"/>
      <c r="AF9" s="465"/>
      <c r="AG9" s="465"/>
      <c r="AH9" s="54"/>
      <c r="AI9" s="54"/>
      <c r="AJ9" s="54"/>
      <c r="AK9" s="54"/>
      <c r="AL9" s="54"/>
      <c r="AM9" s="54"/>
      <c r="AN9" s="54"/>
      <c r="AO9" s="54"/>
      <c r="AP9" s="54"/>
      <c r="AQ9" s="465"/>
      <c r="AR9" s="465"/>
      <c r="AS9" s="465"/>
      <c r="AT9" s="465"/>
      <c r="AU9" s="465"/>
      <c r="AV9" s="465"/>
      <c r="AW9" s="465"/>
      <c r="AX9" s="465"/>
      <c r="AY9" s="465"/>
      <c r="AZ9" s="465"/>
      <c r="BA9" s="465"/>
      <c r="BB9" s="54"/>
      <c r="BC9" s="54"/>
      <c r="BD9" s="54"/>
      <c r="BE9" s="54"/>
      <c r="BF9" s="54"/>
      <c r="BG9" s="54"/>
      <c r="BH9" s="54"/>
      <c r="BI9" s="54"/>
      <c r="BJ9" s="465"/>
      <c r="BK9" s="465"/>
      <c r="BL9" s="465"/>
      <c r="BM9" s="465"/>
      <c r="BN9" s="465"/>
      <c r="BO9" s="465"/>
      <c r="BP9" s="465"/>
      <c r="BQ9" s="465"/>
      <c r="BR9" s="465"/>
      <c r="BS9" s="465"/>
      <c r="BT9" s="465"/>
      <c r="BU9" s="465"/>
      <c r="BV9" s="465"/>
      <c r="BW9" s="465"/>
      <c r="BX9" s="465"/>
      <c r="BY9" s="465"/>
      <c r="BZ9" s="465"/>
      <c r="CA9" s="465"/>
      <c r="CB9" s="465"/>
      <c r="CC9" s="465"/>
      <c r="CD9" s="465"/>
      <c r="CE9" s="465"/>
    </row>
    <row r="10" spans="2:83" ht="24" customHeight="1">
      <c r="B10" s="12" t="s">
        <v>124</v>
      </c>
      <c r="C10" s="3"/>
      <c r="D10" s="3"/>
      <c r="I10" s="212" t="s">
        <v>126</v>
      </c>
      <c r="J10" s="212"/>
      <c r="K10" s="212"/>
      <c r="L10" s="212"/>
      <c r="M10" s="212"/>
      <c r="N10" s="212"/>
      <c r="O10" s="212"/>
      <c r="P10" s="212"/>
      <c r="Q10" s="212"/>
      <c r="R10" s="212" t="s">
        <v>329</v>
      </c>
      <c r="S10" s="212"/>
      <c r="T10" s="212"/>
      <c r="U10" s="212"/>
      <c r="V10" s="212"/>
      <c r="W10" s="212"/>
      <c r="X10" s="212"/>
      <c r="Y10" s="212"/>
      <c r="Z10" s="212"/>
      <c r="AA10" s="212"/>
      <c r="AB10" s="212"/>
      <c r="AC10" s="500" t="s">
        <v>128</v>
      </c>
      <c r="AH10" s="538" t="s">
        <v>420</v>
      </c>
      <c r="AI10" s="539"/>
      <c r="AJ10" s="539"/>
    </row>
    <row r="11" spans="2:83" ht="32.15" customHeight="1">
      <c r="B11" s="13" t="s">
        <v>439</v>
      </c>
      <c r="C11" s="50"/>
      <c r="D11" s="98"/>
      <c r="E11" s="98"/>
      <c r="F11" s="98"/>
      <c r="G11" s="98"/>
      <c r="H11" s="98"/>
      <c r="I11" s="213" t="s">
        <v>132</v>
      </c>
      <c r="J11" s="278"/>
      <c r="K11" s="278"/>
      <c r="L11" s="278"/>
      <c r="M11" s="278"/>
      <c r="N11" s="278"/>
      <c r="O11" s="278"/>
      <c r="P11" s="278"/>
      <c r="Q11" s="313"/>
      <c r="R11" s="213" t="s">
        <v>425</v>
      </c>
      <c r="S11" s="278"/>
      <c r="T11" s="278"/>
      <c r="U11" s="278"/>
      <c r="V11" s="278"/>
      <c r="W11" s="278"/>
      <c r="X11" s="278"/>
      <c r="Y11" s="278"/>
      <c r="Z11" s="278"/>
      <c r="AA11" s="278"/>
      <c r="AB11" s="313"/>
      <c r="AC11" s="501" t="s">
        <v>138</v>
      </c>
      <c r="AH11" s="539" t="s">
        <v>139</v>
      </c>
      <c r="AI11" s="539"/>
      <c r="AJ11" s="539" t="s">
        <v>143</v>
      </c>
    </row>
    <row r="12" spans="2:83" ht="22.5" customHeight="1">
      <c r="B12" s="14" t="s">
        <v>238</v>
      </c>
      <c r="C12" s="51"/>
      <c r="D12" s="99"/>
      <c r="E12" s="99"/>
      <c r="F12" s="99"/>
      <c r="G12" s="99"/>
      <c r="H12" s="99"/>
      <c r="I12" s="214"/>
      <c r="J12" s="214"/>
      <c r="K12" s="214"/>
      <c r="L12" s="214"/>
      <c r="M12" s="214"/>
      <c r="N12" s="214"/>
      <c r="O12" s="214"/>
      <c r="P12" s="214"/>
      <c r="Q12" s="214"/>
      <c r="R12" s="338"/>
      <c r="S12" s="338"/>
      <c r="T12" s="338"/>
      <c r="U12" s="338"/>
      <c r="V12" s="338"/>
      <c r="W12" s="338"/>
      <c r="X12" s="338"/>
      <c r="Y12" s="338"/>
      <c r="Z12" s="338"/>
      <c r="AA12" s="338"/>
      <c r="AB12" s="338"/>
      <c r="AC12" s="502"/>
      <c r="AH12" s="539"/>
      <c r="AI12" s="539"/>
      <c r="AJ12" s="539"/>
    </row>
    <row r="13" spans="2:83" ht="30" customHeight="1">
      <c r="B13" s="15" t="s">
        <v>312</v>
      </c>
      <c r="C13" s="52"/>
      <c r="D13" s="52"/>
      <c r="E13" s="52"/>
      <c r="F13" s="52"/>
      <c r="G13" s="52"/>
      <c r="H13" s="175"/>
      <c r="I13" s="215" t="s">
        <v>120</v>
      </c>
      <c r="J13" s="279" t="s">
        <v>356</v>
      </c>
      <c r="K13" s="279"/>
      <c r="L13" s="228"/>
      <c r="M13" s="302"/>
      <c r="N13" s="243" t="s">
        <v>120</v>
      </c>
      <c r="O13" s="302" t="s">
        <v>357</v>
      </c>
      <c r="P13" s="52"/>
      <c r="Q13" s="314"/>
      <c r="R13" s="118" t="s">
        <v>474</v>
      </c>
      <c r="S13" s="84"/>
      <c r="T13" s="84"/>
      <c r="U13" s="84"/>
      <c r="V13" s="84"/>
      <c r="W13" s="84"/>
      <c r="X13" s="84"/>
      <c r="Y13" s="84"/>
      <c r="Z13" s="84"/>
      <c r="AA13" s="84"/>
      <c r="AB13" s="81"/>
      <c r="AC13" s="503"/>
      <c r="AE13" s="533" t="str">
        <f>I13</f>
        <v>□</v>
      </c>
      <c r="AH13" s="540" t="str">
        <f>IF(AE13&amp;AE14="■□","●適合",IF(AE13&amp;AE14="□■","◆未達",IF(AE13&amp;AE14="□□","■未答","▼矛盾")))</f>
        <v>■未答</v>
      </c>
      <c r="AI13" s="539"/>
      <c r="AJ13" s="539"/>
      <c r="AL13" s="237" t="s">
        <v>150</v>
      </c>
      <c r="AM13" s="562" t="s">
        <v>152</v>
      </c>
      <c r="AN13" s="562" t="s">
        <v>153</v>
      </c>
      <c r="AO13" s="562" t="s">
        <v>154</v>
      </c>
      <c r="AP13" s="562" t="s">
        <v>156</v>
      </c>
    </row>
    <row r="14" spans="2:83" ht="30" customHeight="1">
      <c r="B14" s="16"/>
      <c r="C14" s="53"/>
      <c r="D14" s="53"/>
      <c r="E14" s="53"/>
      <c r="F14" s="53"/>
      <c r="G14" s="53"/>
      <c r="H14" s="176"/>
      <c r="I14" s="216"/>
      <c r="J14" s="280"/>
      <c r="K14" s="280"/>
      <c r="L14" s="239"/>
      <c r="M14" s="286"/>
      <c r="N14" s="308"/>
      <c r="O14" s="53"/>
      <c r="P14" s="53"/>
      <c r="Q14" s="104"/>
      <c r="R14" s="339"/>
      <c r="S14" s="400"/>
      <c r="T14" s="400"/>
      <c r="U14" s="400"/>
      <c r="V14" s="400"/>
      <c r="W14" s="400"/>
      <c r="X14" s="400"/>
      <c r="Y14" s="400"/>
      <c r="Z14" s="400"/>
      <c r="AA14" s="400"/>
      <c r="AB14" s="466"/>
      <c r="AC14" s="504"/>
      <c r="AE14" s="465" t="str">
        <f>N13</f>
        <v>□</v>
      </c>
      <c r="AH14" s="539"/>
      <c r="AI14" s="539"/>
      <c r="AJ14" s="539"/>
      <c r="AM14" s="540" t="s">
        <v>34</v>
      </c>
      <c r="AN14" s="540" t="s">
        <v>116</v>
      </c>
      <c r="AO14" s="541" t="s">
        <v>158</v>
      </c>
      <c r="AP14" s="541" t="s">
        <v>7</v>
      </c>
    </row>
    <row r="15" spans="2:83" ht="32.25" customHeight="1">
      <c r="B15" s="17" t="s">
        <v>433</v>
      </c>
      <c r="C15" s="54"/>
      <c r="D15" s="54"/>
      <c r="E15" s="54"/>
      <c r="F15" s="54"/>
      <c r="G15" s="54"/>
      <c r="H15" s="177"/>
      <c r="I15" s="217"/>
      <c r="J15" s="281"/>
      <c r="K15" s="281"/>
      <c r="L15" s="217"/>
      <c r="M15" s="281"/>
      <c r="N15" s="281"/>
      <c r="O15" s="281"/>
      <c r="P15" s="283"/>
      <c r="Q15" s="283"/>
      <c r="R15" s="65" t="s">
        <v>430</v>
      </c>
      <c r="S15" s="100"/>
      <c r="T15" s="100"/>
      <c r="U15" s="100"/>
      <c r="V15" s="100"/>
      <c r="W15" s="100"/>
      <c r="X15" s="100"/>
      <c r="Y15" s="100"/>
      <c r="Z15" s="100"/>
      <c r="AA15" s="100"/>
      <c r="AB15" s="178"/>
      <c r="AC15" s="505"/>
      <c r="AH15" s="539"/>
      <c r="AI15" s="539"/>
      <c r="AJ15" s="539"/>
    </row>
    <row r="16" spans="2:83" ht="15.75" customHeight="1">
      <c r="B16" s="17"/>
      <c r="C16" s="55" t="s">
        <v>213</v>
      </c>
      <c r="D16" s="100"/>
      <c r="E16" s="100"/>
      <c r="F16" s="100"/>
      <c r="G16" s="100"/>
      <c r="H16" s="178"/>
      <c r="I16" s="218" t="s">
        <v>120</v>
      </c>
      <c r="J16" s="282" t="s">
        <v>356</v>
      </c>
      <c r="K16" s="282"/>
      <c r="L16" s="240"/>
      <c r="M16" s="303"/>
      <c r="N16" s="233" t="s">
        <v>120</v>
      </c>
      <c r="O16" s="303" t="s">
        <v>357</v>
      </c>
      <c r="P16" s="102"/>
      <c r="Q16" s="178"/>
      <c r="R16" s="62"/>
      <c r="S16" s="5"/>
      <c r="T16" s="5"/>
      <c r="U16" s="5"/>
      <c r="V16" s="5"/>
      <c r="W16" s="5"/>
      <c r="X16" s="5"/>
      <c r="Y16" s="5"/>
      <c r="Z16" s="5"/>
      <c r="AA16" s="5"/>
      <c r="AB16" s="181"/>
      <c r="AC16" s="506"/>
      <c r="AE16" s="533" t="str">
        <f>I16</f>
        <v>□</v>
      </c>
      <c r="AH16" s="540" t="str">
        <f>IF(AE16&amp;AE17="■□","●適合",IF(AE16&amp;AE17="□■","◆未達",IF(AE16&amp;AE17="□□","■未答","▼矛盾")))</f>
        <v>■未答</v>
      </c>
      <c r="AI16" s="539"/>
      <c r="AJ16" s="539"/>
      <c r="AL16" s="237" t="s">
        <v>150</v>
      </c>
      <c r="AM16" s="562" t="s">
        <v>152</v>
      </c>
      <c r="AN16" s="562" t="s">
        <v>153</v>
      </c>
      <c r="AO16" s="562" t="s">
        <v>154</v>
      </c>
      <c r="AP16" s="562" t="s">
        <v>156</v>
      </c>
    </row>
    <row r="17" spans="2:42" ht="15.75" customHeight="1">
      <c r="B17" s="16"/>
      <c r="C17" s="56"/>
      <c r="D17" s="101"/>
      <c r="E17" s="101"/>
      <c r="F17" s="101"/>
      <c r="G17" s="101"/>
      <c r="H17" s="179"/>
      <c r="I17" s="216"/>
      <c r="J17" s="280"/>
      <c r="K17" s="280"/>
      <c r="L17" s="239"/>
      <c r="M17" s="286"/>
      <c r="N17" s="308"/>
      <c r="O17" s="53"/>
      <c r="P17" s="53"/>
      <c r="Q17" s="104"/>
      <c r="R17" s="56"/>
      <c r="S17" s="101"/>
      <c r="T17" s="101"/>
      <c r="U17" s="101"/>
      <c r="V17" s="101"/>
      <c r="W17" s="101"/>
      <c r="X17" s="101"/>
      <c r="Y17" s="101"/>
      <c r="Z17" s="101"/>
      <c r="AA17" s="101"/>
      <c r="AB17" s="179"/>
      <c r="AC17" s="504"/>
      <c r="AE17" s="465" t="str">
        <f>N16</f>
        <v>□</v>
      </c>
      <c r="AH17" s="539"/>
      <c r="AI17" s="539"/>
      <c r="AJ17" s="539"/>
      <c r="AM17" s="540" t="s">
        <v>34</v>
      </c>
      <c r="AN17" s="540" t="s">
        <v>116</v>
      </c>
      <c r="AO17" s="541" t="s">
        <v>158</v>
      </c>
      <c r="AP17" s="541" t="s">
        <v>7</v>
      </c>
    </row>
    <row r="18" spans="2:42" ht="32.25" customHeight="1">
      <c r="B18" s="17" t="s">
        <v>434</v>
      </c>
      <c r="C18" s="54"/>
      <c r="D18" s="54"/>
      <c r="E18" s="54"/>
      <c r="F18" s="54"/>
      <c r="G18" s="54"/>
      <c r="H18" s="177"/>
      <c r="I18" s="219"/>
      <c r="J18" s="283"/>
      <c r="K18" s="283"/>
      <c r="L18" s="283"/>
      <c r="M18" s="283"/>
      <c r="N18" s="283"/>
      <c r="O18" s="283"/>
      <c r="P18" s="283"/>
      <c r="Q18" s="283"/>
      <c r="R18" s="65" t="s">
        <v>430</v>
      </c>
      <c r="S18" s="100"/>
      <c r="T18" s="100"/>
      <c r="U18" s="100"/>
      <c r="V18" s="100"/>
      <c r="W18" s="100"/>
      <c r="X18" s="100"/>
      <c r="Y18" s="100"/>
      <c r="Z18" s="100"/>
      <c r="AA18" s="100"/>
      <c r="AB18" s="178"/>
      <c r="AC18" s="197"/>
      <c r="AH18" s="539"/>
      <c r="AI18" s="539"/>
      <c r="AJ18" s="539"/>
    </row>
    <row r="19" spans="2:42" ht="16.5" customHeight="1">
      <c r="B19" s="17"/>
      <c r="C19" s="57" t="s">
        <v>475</v>
      </c>
      <c r="D19" s="102"/>
      <c r="E19" s="102"/>
      <c r="F19" s="102"/>
      <c r="G19" s="102"/>
      <c r="H19" s="180"/>
      <c r="I19" s="218" t="s">
        <v>120</v>
      </c>
      <c r="J19" s="282" t="s">
        <v>356</v>
      </c>
      <c r="K19" s="282"/>
      <c r="L19" s="240"/>
      <c r="M19" s="303"/>
      <c r="N19" s="233" t="s">
        <v>120</v>
      </c>
      <c r="O19" s="303" t="s">
        <v>357</v>
      </c>
      <c r="P19" s="102"/>
      <c r="Q19" s="178"/>
      <c r="R19" s="62"/>
      <c r="S19" s="5"/>
      <c r="T19" s="5"/>
      <c r="U19" s="5"/>
      <c r="V19" s="5"/>
      <c r="W19" s="5"/>
      <c r="X19" s="5"/>
      <c r="Y19" s="5"/>
      <c r="Z19" s="5"/>
      <c r="AA19" s="5"/>
      <c r="AB19" s="181"/>
      <c r="AC19" s="505"/>
      <c r="AE19" s="533" t="str">
        <f>I19</f>
        <v>□</v>
      </c>
      <c r="AH19" s="540" t="str">
        <f>IF(AE19&amp;AE20="■□","●適合",IF(AE19&amp;AE20="□■","◆未達",IF(AE19&amp;AE20="□□","■未答","▼矛盾")))</f>
        <v>■未答</v>
      </c>
      <c r="AI19" s="539"/>
      <c r="AJ19" s="539"/>
      <c r="AL19" s="237" t="s">
        <v>150</v>
      </c>
      <c r="AM19" s="562" t="s">
        <v>152</v>
      </c>
      <c r="AN19" s="562" t="s">
        <v>153</v>
      </c>
      <c r="AO19" s="562" t="s">
        <v>154</v>
      </c>
      <c r="AP19" s="562" t="s">
        <v>156</v>
      </c>
    </row>
    <row r="20" spans="2:42" ht="16.5" customHeight="1">
      <c r="B20" s="17"/>
      <c r="C20" s="58"/>
      <c r="D20" s="53"/>
      <c r="E20" s="53"/>
      <c r="F20" s="53"/>
      <c r="G20" s="53"/>
      <c r="H20" s="176"/>
      <c r="I20" s="216"/>
      <c r="J20" s="280"/>
      <c r="K20" s="280"/>
      <c r="L20" s="239"/>
      <c r="M20" s="286"/>
      <c r="N20" s="308"/>
      <c r="O20" s="53"/>
      <c r="P20" s="53"/>
      <c r="Q20" s="182"/>
      <c r="R20" s="62"/>
      <c r="S20" s="5"/>
      <c r="T20" s="5"/>
      <c r="U20" s="5"/>
      <c r="V20" s="5"/>
      <c r="W20" s="5"/>
      <c r="X20" s="5"/>
      <c r="Y20" s="5"/>
      <c r="Z20" s="5"/>
      <c r="AA20" s="5"/>
      <c r="AB20" s="181"/>
      <c r="AC20" s="504"/>
      <c r="AE20" s="465" t="str">
        <f>N19</f>
        <v>□</v>
      </c>
      <c r="AH20" s="539"/>
      <c r="AI20" s="539"/>
      <c r="AJ20" s="539"/>
      <c r="AM20" s="540" t="s">
        <v>34</v>
      </c>
      <c r="AN20" s="540" t="s">
        <v>116</v>
      </c>
      <c r="AO20" s="541" t="s">
        <v>158</v>
      </c>
      <c r="AP20" s="541" t="s">
        <v>7</v>
      </c>
    </row>
    <row r="21" spans="2:42" ht="16.5" customHeight="1">
      <c r="B21" s="17"/>
      <c r="C21" s="59" t="s">
        <v>476</v>
      </c>
      <c r="D21" s="103"/>
      <c r="E21" s="103"/>
      <c r="F21" s="103"/>
      <c r="G21" s="103"/>
      <c r="H21" s="86"/>
      <c r="I21" s="218" t="s">
        <v>120</v>
      </c>
      <c r="J21" s="282" t="s">
        <v>356</v>
      </c>
      <c r="K21" s="282"/>
      <c r="L21" s="240"/>
      <c r="M21" s="303"/>
      <c r="N21" s="233" t="s">
        <v>120</v>
      </c>
      <c r="O21" s="303" t="s">
        <v>357</v>
      </c>
      <c r="P21" s="102"/>
      <c r="Q21" s="178"/>
      <c r="R21" s="62"/>
      <c r="S21" s="5"/>
      <c r="T21" s="5"/>
      <c r="U21" s="5"/>
      <c r="V21" s="5"/>
      <c r="W21" s="5"/>
      <c r="X21" s="5"/>
      <c r="Y21" s="5"/>
      <c r="Z21" s="5"/>
      <c r="AA21" s="5"/>
      <c r="AB21" s="181"/>
      <c r="AC21" s="505"/>
      <c r="AE21" s="533" t="str">
        <f>I21</f>
        <v>□</v>
      </c>
      <c r="AH21" s="540" t="str">
        <f>IF(AE21&amp;AE22="■□","●適合",IF(AE21&amp;AE22="□■","◆未達",IF(AE21&amp;AE22="□□","■未答","▼矛盾")))</f>
        <v>■未答</v>
      </c>
      <c r="AI21" s="539"/>
      <c r="AJ21" s="539"/>
      <c r="AL21" s="237" t="s">
        <v>150</v>
      </c>
      <c r="AM21" s="562" t="s">
        <v>152</v>
      </c>
      <c r="AN21" s="562" t="s">
        <v>153</v>
      </c>
      <c r="AO21" s="562" t="s">
        <v>154</v>
      </c>
      <c r="AP21" s="562" t="s">
        <v>156</v>
      </c>
    </row>
    <row r="22" spans="2:42" ht="16.5" customHeight="1">
      <c r="B22" s="18"/>
      <c r="C22" s="60"/>
      <c r="D22" s="103"/>
      <c r="E22" s="103"/>
      <c r="F22" s="103"/>
      <c r="G22" s="103"/>
      <c r="H22" s="86"/>
      <c r="I22" s="216"/>
      <c r="J22" s="280"/>
      <c r="K22" s="280"/>
      <c r="L22" s="239"/>
      <c r="M22" s="286"/>
      <c r="N22" s="308"/>
      <c r="O22" s="53"/>
      <c r="P22" s="53"/>
      <c r="Q22" s="104"/>
      <c r="R22" s="56"/>
      <c r="S22" s="101"/>
      <c r="T22" s="101"/>
      <c r="U22" s="101"/>
      <c r="V22" s="101"/>
      <c r="W22" s="101"/>
      <c r="X22" s="101"/>
      <c r="Y22" s="101"/>
      <c r="Z22" s="101"/>
      <c r="AA22" s="101"/>
      <c r="AB22" s="179"/>
      <c r="AC22" s="504"/>
      <c r="AE22" s="465" t="str">
        <f>N21</f>
        <v>□</v>
      </c>
      <c r="AH22" s="539"/>
      <c r="AI22" s="539"/>
      <c r="AJ22" s="539"/>
      <c r="AM22" s="540" t="s">
        <v>34</v>
      </c>
      <c r="AN22" s="540" t="s">
        <v>116</v>
      </c>
      <c r="AO22" s="541" t="s">
        <v>158</v>
      </c>
      <c r="AP22" s="541" t="s">
        <v>7</v>
      </c>
    </row>
    <row r="23" spans="2:42" ht="32.25" customHeight="1">
      <c r="B23" s="17" t="s">
        <v>95</v>
      </c>
      <c r="C23" s="54"/>
      <c r="D23" s="54"/>
      <c r="E23" s="54"/>
      <c r="F23" s="54"/>
      <c r="G23" s="54"/>
      <c r="H23" s="177"/>
      <c r="I23" s="219"/>
      <c r="J23" s="283"/>
      <c r="K23" s="283"/>
      <c r="L23" s="283"/>
      <c r="M23" s="283"/>
      <c r="N23" s="283"/>
      <c r="O23" s="283"/>
      <c r="P23" s="283"/>
      <c r="Q23" s="283"/>
      <c r="R23" s="219"/>
      <c r="S23" s="283"/>
      <c r="T23" s="283"/>
      <c r="U23" s="283"/>
      <c r="V23" s="283"/>
      <c r="W23" s="283"/>
      <c r="X23" s="283"/>
      <c r="Y23" s="283"/>
      <c r="Z23" s="283"/>
      <c r="AA23" s="283"/>
      <c r="AB23" s="467"/>
      <c r="AC23" s="197"/>
      <c r="AH23" s="539"/>
      <c r="AI23" s="539"/>
      <c r="AJ23" s="539"/>
    </row>
    <row r="24" spans="2:42" ht="15" customHeight="1">
      <c r="B24" s="17"/>
      <c r="C24" s="55" t="s">
        <v>108</v>
      </c>
      <c r="D24" s="100"/>
      <c r="E24" s="100"/>
      <c r="F24" s="100"/>
      <c r="G24" s="100"/>
      <c r="H24" s="178"/>
      <c r="I24" s="218" t="s">
        <v>120</v>
      </c>
      <c r="J24" s="282" t="s">
        <v>427</v>
      </c>
      <c r="K24" s="282"/>
      <c r="L24" s="240"/>
      <c r="M24" s="268" t="s">
        <v>120</v>
      </c>
      <c r="N24" s="282" t="s">
        <v>194</v>
      </c>
      <c r="O24" s="282"/>
      <c r="P24" s="282"/>
      <c r="Q24" s="178"/>
      <c r="R24" s="340" t="s">
        <v>436</v>
      </c>
      <c r="S24" s="401"/>
      <c r="T24" s="401"/>
      <c r="U24" s="401"/>
      <c r="V24" s="401"/>
      <c r="W24" s="401"/>
      <c r="X24" s="401"/>
      <c r="Y24" s="401"/>
      <c r="Z24" s="401"/>
      <c r="AA24" s="401"/>
      <c r="AB24" s="468"/>
      <c r="AC24" s="505"/>
      <c r="AE24" s="533" t="str">
        <f>I24</f>
        <v>□</v>
      </c>
      <c r="AF24" s="1">
        <f>IF(I24="■",1,IF(M24="■",1,0))</f>
        <v>0</v>
      </c>
      <c r="AH24" s="540" t="str">
        <f>IF(AE24&amp;AE25="■□","●適合",IF(AE24&amp;AE25="□■","●適合",IF(AE24&amp;AE25="□□","■未答","▼矛盾")))</f>
        <v>■未答</v>
      </c>
      <c r="AI24" s="539"/>
      <c r="AJ24" s="539"/>
      <c r="AL24" s="237" t="s">
        <v>150</v>
      </c>
      <c r="AM24" s="562" t="s">
        <v>152</v>
      </c>
      <c r="AN24" s="562" t="s">
        <v>153</v>
      </c>
      <c r="AO24" s="562" t="s">
        <v>154</v>
      </c>
      <c r="AP24" s="562" t="s">
        <v>156</v>
      </c>
    </row>
    <row r="25" spans="2:42" ht="15" customHeight="1">
      <c r="B25" s="17"/>
      <c r="C25" s="61"/>
      <c r="D25" s="5"/>
      <c r="E25" s="5"/>
      <c r="F25" s="5"/>
      <c r="G25" s="5"/>
      <c r="H25" s="181"/>
      <c r="I25" s="220"/>
      <c r="J25" s="284"/>
      <c r="K25" s="284"/>
      <c r="L25" s="232"/>
      <c r="M25" s="269"/>
      <c r="N25" s="284"/>
      <c r="O25" s="284"/>
      <c r="P25" s="284"/>
      <c r="Q25" s="5"/>
      <c r="R25" s="341"/>
      <c r="S25" s="402"/>
      <c r="T25" s="402"/>
      <c r="U25" s="402"/>
      <c r="V25" s="402"/>
      <c r="W25" s="402"/>
      <c r="X25" s="402"/>
      <c r="Y25" s="402"/>
      <c r="Z25" s="402"/>
      <c r="AA25" s="402"/>
      <c r="AB25" s="469"/>
      <c r="AC25" s="507"/>
      <c r="AE25" s="1" t="str">
        <f>M24</f>
        <v>□</v>
      </c>
      <c r="AH25" s="539"/>
      <c r="AI25" s="539"/>
      <c r="AJ25" s="539"/>
      <c r="AM25" s="540" t="s">
        <v>34</v>
      </c>
      <c r="AN25" s="540" t="s">
        <v>34</v>
      </c>
      <c r="AO25" s="541" t="s">
        <v>158</v>
      </c>
      <c r="AP25" s="541" t="s">
        <v>7</v>
      </c>
    </row>
    <row r="26" spans="2:42" ht="21.75" customHeight="1">
      <c r="B26" s="17"/>
      <c r="C26" s="62"/>
      <c r="D26" s="5"/>
      <c r="E26" s="5"/>
      <c r="F26" s="5"/>
      <c r="G26" s="5"/>
      <c r="H26" s="181"/>
      <c r="I26" s="221" t="s">
        <v>120</v>
      </c>
      <c r="J26" s="285" t="s">
        <v>424</v>
      </c>
      <c r="K26" s="285"/>
      <c r="L26" s="232"/>
      <c r="M26" s="304"/>
      <c r="N26" s="232"/>
      <c r="O26" s="304"/>
      <c r="P26" s="304"/>
      <c r="Q26" s="5"/>
      <c r="R26" s="342"/>
      <c r="S26" s="54"/>
      <c r="T26" s="54"/>
      <c r="U26" s="54"/>
      <c r="V26" s="54"/>
      <c r="W26" s="54"/>
      <c r="X26" s="54"/>
      <c r="Y26" s="54"/>
      <c r="Z26" s="54"/>
      <c r="AA26" s="54"/>
      <c r="AB26" s="177"/>
      <c r="AC26" s="507"/>
      <c r="AE26" s="533" t="str">
        <f>I26</f>
        <v>□</v>
      </c>
      <c r="AH26" s="540" t="str">
        <f>IF(AE26&amp;AE27="■□","●適合",IF(AE26&amp;AE27="□■","◆未達",IF(AE26&amp;AE27="□□","■未答","▼矛盾")))</f>
        <v>■未答</v>
      </c>
      <c r="AI26" s="539"/>
      <c r="AJ26" s="556" t="str">
        <f>IF(AF24=1,IF(AND(I24&amp;M24="■□",X27&gt;=130),"●適合",IF(AND(I24&amp;M24="□■",X27&gt;=120),"●適合","◆未達")),"■未答")</f>
        <v>■未答</v>
      </c>
      <c r="AL26" s="237" t="s">
        <v>150</v>
      </c>
      <c r="AM26" s="562" t="s">
        <v>152</v>
      </c>
      <c r="AN26" s="562" t="s">
        <v>153</v>
      </c>
      <c r="AO26" s="562" t="s">
        <v>154</v>
      </c>
      <c r="AP26" s="562" t="s">
        <v>156</v>
      </c>
    </row>
    <row r="27" spans="2:42" ht="21.75" customHeight="1">
      <c r="B27" s="17"/>
      <c r="C27" s="63"/>
      <c r="D27" s="104"/>
      <c r="E27" s="104"/>
      <c r="F27" s="104"/>
      <c r="G27" s="104"/>
      <c r="H27" s="182"/>
      <c r="I27" s="222" t="s">
        <v>120</v>
      </c>
      <c r="J27" s="286" t="s">
        <v>36</v>
      </c>
      <c r="K27" s="286"/>
      <c r="L27" s="239"/>
      <c r="M27" s="286"/>
      <c r="N27" s="239"/>
      <c r="O27" s="286"/>
      <c r="P27" s="286"/>
      <c r="Q27" s="104"/>
      <c r="R27" s="343" t="s">
        <v>426</v>
      </c>
      <c r="S27" s="403"/>
      <c r="T27" s="403"/>
      <c r="U27" s="403"/>
      <c r="V27" s="403"/>
      <c r="W27" s="403"/>
      <c r="X27" s="445"/>
      <c r="Y27" s="445"/>
      <c r="Z27" s="445"/>
      <c r="AA27" s="403" t="s">
        <v>437</v>
      </c>
      <c r="AB27" s="470"/>
      <c r="AC27" s="508"/>
      <c r="AE27" s="465" t="str">
        <f>I27</f>
        <v>□</v>
      </c>
      <c r="AH27" s="539"/>
      <c r="AI27" s="539"/>
      <c r="AJ27" s="539"/>
      <c r="AM27" s="540" t="s">
        <v>34</v>
      </c>
      <c r="AN27" s="540" t="s">
        <v>116</v>
      </c>
      <c r="AO27" s="541" t="s">
        <v>158</v>
      </c>
      <c r="AP27" s="541" t="s">
        <v>7</v>
      </c>
    </row>
    <row r="28" spans="2:42" ht="14.25" customHeight="1">
      <c r="B28" s="17"/>
      <c r="C28" s="55" t="s">
        <v>197</v>
      </c>
      <c r="D28" s="100"/>
      <c r="E28" s="100"/>
      <c r="F28" s="100"/>
      <c r="G28" s="100"/>
      <c r="H28" s="178"/>
      <c r="I28" s="218" t="s">
        <v>120</v>
      </c>
      <c r="J28" s="282" t="s">
        <v>427</v>
      </c>
      <c r="K28" s="282"/>
      <c r="L28" s="240"/>
      <c r="M28" s="268" t="s">
        <v>120</v>
      </c>
      <c r="N28" s="282" t="s">
        <v>194</v>
      </c>
      <c r="O28" s="282"/>
      <c r="P28" s="282"/>
      <c r="Q28" s="178"/>
      <c r="R28" s="340" t="s">
        <v>436</v>
      </c>
      <c r="S28" s="404"/>
      <c r="T28" s="404"/>
      <c r="U28" s="404"/>
      <c r="V28" s="404"/>
      <c r="W28" s="404"/>
      <c r="X28" s="404"/>
      <c r="Y28" s="404"/>
      <c r="Z28" s="404"/>
      <c r="AA28" s="404"/>
      <c r="AB28" s="471"/>
      <c r="AC28" s="509"/>
      <c r="AE28" s="533" t="str">
        <f>I28</f>
        <v>□</v>
      </c>
      <c r="AF28" s="1">
        <f>IF(I28="■",1,IF(M28="■",1,0))</f>
        <v>0</v>
      </c>
      <c r="AH28" s="540" t="str">
        <f>IF(AE28&amp;AE29="■□","●適合",IF(AE28&amp;AE29="□■","●適合",IF(AE28&amp;AE29="□□","■未答","▼矛盾")))</f>
        <v>■未答</v>
      </c>
      <c r="AI28" s="539"/>
      <c r="AJ28" s="539"/>
      <c r="AL28" s="237" t="s">
        <v>150</v>
      </c>
      <c r="AM28" s="562" t="s">
        <v>152</v>
      </c>
      <c r="AN28" s="562" t="s">
        <v>153</v>
      </c>
      <c r="AO28" s="562" t="s">
        <v>154</v>
      </c>
      <c r="AP28" s="562" t="s">
        <v>156</v>
      </c>
    </row>
    <row r="29" spans="2:42" ht="14.25" customHeight="1">
      <c r="B29" s="17"/>
      <c r="C29" s="61"/>
      <c r="D29" s="5"/>
      <c r="E29" s="5"/>
      <c r="F29" s="5"/>
      <c r="G29" s="5"/>
      <c r="H29" s="181"/>
      <c r="I29" s="220"/>
      <c r="J29" s="284"/>
      <c r="K29" s="284"/>
      <c r="L29" s="232"/>
      <c r="M29" s="269"/>
      <c r="N29" s="284"/>
      <c r="O29" s="284"/>
      <c r="P29" s="284"/>
      <c r="Q29" s="5"/>
      <c r="R29" s="341"/>
      <c r="S29" s="405"/>
      <c r="T29" s="405"/>
      <c r="U29" s="405"/>
      <c r="V29" s="405"/>
      <c r="W29" s="405"/>
      <c r="X29" s="405"/>
      <c r="Y29" s="405"/>
      <c r="Z29" s="405"/>
      <c r="AA29" s="405"/>
      <c r="AB29" s="472"/>
      <c r="AC29" s="510"/>
      <c r="AE29" s="1" t="str">
        <f>M28</f>
        <v>□</v>
      </c>
      <c r="AH29" s="539"/>
      <c r="AI29" s="539"/>
      <c r="AJ29" s="539"/>
      <c r="AM29" s="540" t="s">
        <v>34</v>
      </c>
      <c r="AN29" s="540" t="s">
        <v>34</v>
      </c>
      <c r="AO29" s="541" t="s">
        <v>158</v>
      </c>
      <c r="AP29" s="541" t="s">
        <v>7</v>
      </c>
    </row>
    <row r="30" spans="2:42" ht="23.25" customHeight="1">
      <c r="B30" s="17"/>
      <c r="C30" s="61"/>
      <c r="D30" s="5"/>
      <c r="E30" s="5"/>
      <c r="F30" s="5"/>
      <c r="G30" s="5"/>
      <c r="H30" s="181"/>
      <c r="I30" s="221" t="s">
        <v>120</v>
      </c>
      <c r="J30" s="285" t="s">
        <v>424</v>
      </c>
      <c r="K30" s="285"/>
      <c r="L30" s="232"/>
      <c r="M30" s="304"/>
      <c r="N30" s="232"/>
      <c r="O30" s="304"/>
      <c r="P30" s="304"/>
      <c r="Q30" s="5"/>
      <c r="R30" s="342"/>
      <c r="S30" s="54"/>
      <c r="T30" s="54"/>
      <c r="U30" s="54"/>
      <c r="V30" s="54"/>
      <c r="W30" s="54"/>
      <c r="X30" s="54"/>
      <c r="Y30" s="54"/>
      <c r="Z30" s="54"/>
      <c r="AA30" s="54"/>
      <c r="AB30" s="177"/>
      <c r="AC30" s="510"/>
      <c r="AE30" s="533" t="str">
        <f>I30</f>
        <v>□</v>
      </c>
      <c r="AH30" s="540" t="str">
        <f>IF(AE30&amp;AE31="■□","●適合",IF(AE30&amp;AE31="□■","◆未達",IF(AE30&amp;AE31="□□","■未答","▼矛盾")))</f>
        <v>■未答</v>
      </c>
      <c r="AI30" s="539"/>
      <c r="AJ30" s="556" t="str">
        <f>IF(AF28=1,IF(AND(I28&amp;M28="■□",X31&gt;=2),"●適合",IF(AND(I28&amp;M28="□■",X31&gt;=1.8),"●適合","◆未達")),"■未答")</f>
        <v>■未答</v>
      </c>
      <c r="AL30" s="237" t="s">
        <v>150</v>
      </c>
      <c r="AM30" s="562" t="s">
        <v>152</v>
      </c>
      <c r="AN30" s="562" t="s">
        <v>153</v>
      </c>
      <c r="AO30" s="562" t="s">
        <v>154</v>
      </c>
      <c r="AP30" s="562" t="s">
        <v>156</v>
      </c>
    </row>
    <row r="31" spans="2:42" ht="23.25" customHeight="1">
      <c r="B31" s="18"/>
      <c r="C31" s="63"/>
      <c r="D31" s="104"/>
      <c r="E31" s="104"/>
      <c r="F31" s="104"/>
      <c r="G31" s="104"/>
      <c r="H31" s="182"/>
      <c r="I31" s="222" t="s">
        <v>120</v>
      </c>
      <c r="J31" s="286" t="s">
        <v>36</v>
      </c>
      <c r="K31" s="286"/>
      <c r="L31" s="239"/>
      <c r="M31" s="286"/>
      <c r="N31" s="239"/>
      <c r="O31" s="286"/>
      <c r="P31" s="286"/>
      <c r="Q31" s="104"/>
      <c r="R31" s="343" t="s">
        <v>428</v>
      </c>
      <c r="S31" s="403"/>
      <c r="T31" s="403"/>
      <c r="U31" s="403"/>
      <c r="V31" s="403"/>
      <c r="W31" s="403"/>
      <c r="X31" s="445"/>
      <c r="Y31" s="445"/>
      <c r="Z31" s="445"/>
      <c r="AA31" s="403" t="s">
        <v>481</v>
      </c>
      <c r="AB31" s="470"/>
      <c r="AC31" s="511"/>
      <c r="AE31" s="465" t="str">
        <f>I31</f>
        <v>□</v>
      </c>
      <c r="AH31" s="539"/>
      <c r="AI31" s="539"/>
      <c r="AJ31" s="539"/>
      <c r="AM31" s="540" t="s">
        <v>34</v>
      </c>
      <c r="AN31" s="540" t="s">
        <v>116</v>
      </c>
      <c r="AO31" s="541" t="s">
        <v>158</v>
      </c>
      <c r="AP31" s="541" t="s">
        <v>7</v>
      </c>
    </row>
    <row r="32" spans="2:42" ht="32.25" customHeight="1">
      <c r="B32" s="19" t="s">
        <v>438</v>
      </c>
      <c r="C32" s="64"/>
      <c r="D32" s="64"/>
      <c r="E32" s="64"/>
      <c r="F32" s="64"/>
      <c r="G32" s="64"/>
      <c r="H32" s="82"/>
      <c r="I32" s="219"/>
      <c r="J32" s="283"/>
      <c r="K32" s="283"/>
      <c r="L32" s="283"/>
      <c r="M32" s="283"/>
      <c r="N32" s="283"/>
      <c r="O32" s="283"/>
      <c r="P32" s="283"/>
      <c r="Q32" s="283"/>
      <c r="R32" s="65" t="s">
        <v>431</v>
      </c>
      <c r="S32" s="100"/>
      <c r="T32" s="100"/>
      <c r="U32" s="100"/>
      <c r="V32" s="100"/>
      <c r="W32" s="100"/>
      <c r="X32" s="100"/>
      <c r="Y32" s="100"/>
      <c r="Z32" s="100"/>
      <c r="AA32" s="100"/>
      <c r="AB32" s="178"/>
      <c r="AC32" s="512"/>
      <c r="AH32" s="539"/>
      <c r="AI32" s="539"/>
      <c r="AJ32" s="539"/>
    </row>
    <row r="33" spans="2:42" ht="14.25" customHeight="1">
      <c r="B33" s="17"/>
      <c r="C33" s="57" t="s">
        <v>160</v>
      </c>
      <c r="D33" s="102"/>
      <c r="E33" s="102"/>
      <c r="F33" s="102"/>
      <c r="G33" s="102"/>
      <c r="H33" s="180"/>
      <c r="I33" s="218" t="s">
        <v>120</v>
      </c>
      <c r="J33" s="282" t="s">
        <v>356</v>
      </c>
      <c r="K33" s="282"/>
      <c r="L33" s="240"/>
      <c r="M33" s="303"/>
      <c r="N33" s="233" t="s">
        <v>120</v>
      </c>
      <c r="O33" s="303" t="s">
        <v>357</v>
      </c>
      <c r="P33" s="102"/>
      <c r="Q33" s="178"/>
      <c r="R33" s="62"/>
      <c r="S33" s="5"/>
      <c r="T33" s="5"/>
      <c r="U33" s="5"/>
      <c r="V33" s="5"/>
      <c r="W33" s="5"/>
      <c r="X33" s="5"/>
      <c r="Y33" s="5"/>
      <c r="Z33" s="5"/>
      <c r="AA33" s="5"/>
      <c r="AB33" s="181"/>
      <c r="AC33" s="509"/>
      <c r="AE33" s="533" t="str">
        <f>I33</f>
        <v>□</v>
      </c>
      <c r="AH33" s="540" t="str">
        <f>IF(AE33&amp;AE34="■□","●適合",IF(AE33&amp;AE34="□■","◆未達",IF(AE33&amp;AE34="□□","■未答","▼矛盾")))</f>
        <v>■未答</v>
      </c>
      <c r="AI33" s="539"/>
      <c r="AJ33" s="539"/>
      <c r="AL33" s="237" t="s">
        <v>150</v>
      </c>
      <c r="AM33" s="562" t="s">
        <v>152</v>
      </c>
      <c r="AN33" s="562" t="s">
        <v>153</v>
      </c>
      <c r="AO33" s="562" t="s">
        <v>154</v>
      </c>
      <c r="AP33" s="562" t="s">
        <v>156</v>
      </c>
    </row>
    <row r="34" spans="2:42" ht="14.25" customHeight="1">
      <c r="B34" s="17"/>
      <c r="C34" s="58"/>
      <c r="D34" s="53"/>
      <c r="E34" s="53"/>
      <c r="F34" s="53"/>
      <c r="G34" s="53"/>
      <c r="H34" s="176"/>
      <c r="I34" s="216"/>
      <c r="J34" s="280"/>
      <c r="K34" s="280"/>
      <c r="L34" s="239"/>
      <c r="M34" s="286"/>
      <c r="N34" s="308"/>
      <c r="O34" s="53"/>
      <c r="P34" s="53"/>
      <c r="Q34" s="182"/>
      <c r="R34" s="62"/>
      <c r="S34" s="5"/>
      <c r="T34" s="5"/>
      <c r="U34" s="5"/>
      <c r="V34" s="5"/>
      <c r="W34" s="5"/>
      <c r="X34" s="5"/>
      <c r="Y34" s="5"/>
      <c r="Z34" s="5"/>
      <c r="AA34" s="5"/>
      <c r="AB34" s="181"/>
      <c r="AC34" s="513"/>
      <c r="AE34" s="465" t="str">
        <f>N33</f>
        <v>□</v>
      </c>
      <c r="AH34" s="539"/>
      <c r="AI34" s="539"/>
      <c r="AJ34" s="539"/>
      <c r="AM34" s="540" t="s">
        <v>34</v>
      </c>
      <c r="AN34" s="540" t="s">
        <v>116</v>
      </c>
      <c r="AO34" s="541" t="s">
        <v>158</v>
      </c>
      <c r="AP34" s="541" t="s">
        <v>7</v>
      </c>
    </row>
    <row r="35" spans="2:42" ht="15.75" customHeight="1">
      <c r="B35" s="17"/>
      <c r="C35" s="57" t="s">
        <v>177</v>
      </c>
      <c r="D35" s="102"/>
      <c r="E35" s="102"/>
      <c r="F35" s="102"/>
      <c r="G35" s="102"/>
      <c r="H35" s="180"/>
      <c r="I35" s="218" t="s">
        <v>120</v>
      </c>
      <c r="J35" s="282" t="s">
        <v>356</v>
      </c>
      <c r="K35" s="282"/>
      <c r="L35" s="240"/>
      <c r="M35" s="303"/>
      <c r="N35" s="233" t="s">
        <v>120</v>
      </c>
      <c r="O35" s="303" t="s">
        <v>357</v>
      </c>
      <c r="P35" s="102"/>
      <c r="Q35" s="178"/>
      <c r="R35" s="62"/>
      <c r="S35" s="5"/>
      <c r="T35" s="5"/>
      <c r="U35" s="5"/>
      <c r="V35" s="5"/>
      <c r="W35" s="5"/>
      <c r="X35" s="5"/>
      <c r="Y35" s="5"/>
      <c r="Z35" s="5"/>
      <c r="AA35" s="5"/>
      <c r="AB35" s="181"/>
      <c r="AC35" s="509"/>
      <c r="AE35" s="533" t="str">
        <f>I35</f>
        <v>□</v>
      </c>
      <c r="AH35" s="540" t="str">
        <f>IF(AE35&amp;AE36="■□","●適合",IF(AE35&amp;AE36="□■","◆未達",IF(AE35&amp;AE36="□□","■未答","▼矛盾")))</f>
        <v>■未答</v>
      </c>
      <c r="AI35" s="539"/>
      <c r="AJ35" s="539"/>
      <c r="AL35" s="237" t="s">
        <v>150</v>
      </c>
      <c r="AM35" s="562" t="s">
        <v>152</v>
      </c>
      <c r="AN35" s="562" t="s">
        <v>153</v>
      </c>
      <c r="AO35" s="562" t="s">
        <v>154</v>
      </c>
      <c r="AP35" s="562" t="s">
        <v>156</v>
      </c>
    </row>
    <row r="36" spans="2:42" ht="15.75" customHeight="1">
      <c r="B36" s="17"/>
      <c r="C36" s="58"/>
      <c r="D36" s="53"/>
      <c r="E36" s="53"/>
      <c r="F36" s="53"/>
      <c r="G36" s="53"/>
      <c r="H36" s="176"/>
      <c r="I36" s="216"/>
      <c r="J36" s="280"/>
      <c r="K36" s="280"/>
      <c r="L36" s="239"/>
      <c r="M36" s="286"/>
      <c r="N36" s="308"/>
      <c r="O36" s="53"/>
      <c r="P36" s="53"/>
      <c r="Q36" s="182"/>
      <c r="R36" s="62"/>
      <c r="S36" s="5"/>
      <c r="T36" s="5"/>
      <c r="U36" s="5"/>
      <c r="V36" s="5"/>
      <c r="W36" s="5"/>
      <c r="X36" s="5"/>
      <c r="Y36" s="5"/>
      <c r="Z36" s="5"/>
      <c r="AA36" s="5"/>
      <c r="AB36" s="181"/>
      <c r="AC36" s="513"/>
      <c r="AE36" s="465" t="str">
        <f>N35</f>
        <v>□</v>
      </c>
      <c r="AH36" s="539"/>
      <c r="AI36" s="539"/>
      <c r="AJ36" s="539"/>
      <c r="AM36" s="540" t="s">
        <v>34</v>
      </c>
      <c r="AN36" s="540" t="s">
        <v>116</v>
      </c>
      <c r="AO36" s="541" t="s">
        <v>158</v>
      </c>
      <c r="AP36" s="541" t="s">
        <v>7</v>
      </c>
    </row>
    <row r="37" spans="2:42" ht="15" customHeight="1">
      <c r="B37" s="20"/>
      <c r="C37" s="57" t="s">
        <v>469</v>
      </c>
      <c r="D37" s="102"/>
      <c r="E37" s="102"/>
      <c r="F37" s="102"/>
      <c r="G37" s="102"/>
      <c r="H37" s="180"/>
      <c r="I37" s="218" t="s">
        <v>120</v>
      </c>
      <c r="J37" s="282" t="s">
        <v>356</v>
      </c>
      <c r="K37" s="282"/>
      <c r="L37" s="240"/>
      <c r="M37" s="303"/>
      <c r="N37" s="233" t="s">
        <v>120</v>
      </c>
      <c r="O37" s="303" t="s">
        <v>357</v>
      </c>
      <c r="P37" s="102"/>
      <c r="Q37" s="178"/>
      <c r="R37" s="62"/>
      <c r="S37" s="5"/>
      <c r="T37" s="5"/>
      <c r="U37" s="5"/>
      <c r="V37" s="5"/>
      <c r="W37" s="5"/>
      <c r="X37" s="5"/>
      <c r="Y37" s="5"/>
      <c r="Z37" s="5"/>
      <c r="AA37" s="5"/>
      <c r="AB37" s="181"/>
      <c r="AC37" s="509"/>
      <c r="AE37" s="533" t="str">
        <f>I37</f>
        <v>□</v>
      </c>
      <c r="AH37" s="540" t="str">
        <f>IF(AE37&amp;AE38="■□","●適合",IF(AE37&amp;AE38="□■","◆未達",IF(AE37&amp;AE38="□□","■未答","▼矛盾")))</f>
        <v>■未答</v>
      </c>
      <c r="AI37" s="539"/>
      <c r="AJ37" s="539"/>
      <c r="AL37" s="237" t="s">
        <v>150</v>
      </c>
      <c r="AM37" s="562" t="s">
        <v>152</v>
      </c>
      <c r="AN37" s="562" t="s">
        <v>153</v>
      </c>
      <c r="AO37" s="562" t="s">
        <v>154</v>
      </c>
      <c r="AP37" s="562" t="s">
        <v>156</v>
      </c>
    </row>
    <row r="38" spans="2:42" ht="15" customHeight="1">
      <c r="B38" s="21"/>
      <c r="C38" s="58"/>
      <c r="D38" s="53"/>
      <c r="E38" s="53"/>
      <c r="F38" s="53"/>
      <c r="G38" s="53"/>
      <c r="H38" s="176"/>
      <c r="I38" s="216"/>
      <c r="J38" s="280"/>
      <c r="K38" s="280"/>
      <c r="L38" s="239"/>
      <c r="M38" s="286"/>
      <c r="N38" s="308"/>
      <c r="O38" s="53"/>
      <c r="P38" s="53"/>
      <c r="Q38" s="182"/>
      <c r="R38" s="56"/>
      <c r="S38" s="101"/>
      <c r="T38" s="101"/>
      <c r="U38" s="101"/>
      <c r="V38" s="101"/>
      <c r="W38" s="101"/>
      <c r="X38" s="101"/>
      <c r="Y38" s="101"/>
      <c r="Z38" s="101"/>
      <c r="AA38" s="101"/>
      <c r="AB38" s="179"/>
      <c r="AC38" s="513"/>
      <c r="AE38" s="465" t="str">
        <f>N37</f>
        <v>□</v>
      </c>
      <c r="AH38" s="539"/>
      <c r="AI38" s="539"/>
      <c r="AJ38" s="539"/>
      <c r="AM38" s="540" t="s">
        <v>34</v>
      </c>
      <c r="AN38" s="540" t="s">
        <v>116</v>
      </c>
      <c r="AO38" s="541" t="s">
        <v>158</v>
      </c>
      <c r="AP38" s="541" t="s">
        <v>7</v>
      </c>
    </row>
    <row r="39" spans="2:42" ht="32.25" customHeight="1">
      <c r="B39" s="19" t="s">
        <v>440</v>
      </c>
      <c r="C39" s="64"/>
      <c r="D39" s="64"/>
      <c r="E39" s="64"/>
      <c r="F39" s="64"/>
      <c r="G39" s="64"/>
      <c r="H39" s="82"/>
      <c r="I39" s="219"/>
      <c r="J39" s="283"/>
      <c r="K39" s="283"/>
      <c r="L39" s="283"/>
      <c r="M39" s="283"/>
      <c r="N39" s="283"/>
      <c r="O39" s="283"/>
      <c r="P39" s="283"/>
      <c r="Q39" s="283"/>
      <c r="R39" s="65" t="s">
        <v>432</v>
      </c>
      <c r="S39" s="100"/>
      <c r="T39" s="100"/>
      <c r="U39" s="100"/>
      <c r="V39" s="100"/>
      <c r="W39" s="100"/>
      <c r="X39" s="100"/>
      <c r="Y39" s="100"/>
      <c r="Z39" s="100"/>
      <c r="AA39" s="100"/>
      <c r="AB39" s="178"/>
      <c r="AC39" s="512"/>
      <c r="AH39" s="539"/>
      <c r="AI39" s="539"/>
      <c r="AJ39" s="539"/>
    </row>
    <row r="40" spans="2:42" ht="14.25" customHeight="1">
      <c r="B40" s="17"/>
      <c r="C40" s="57" t="s">
        <v>477</v>
      </c>
      <c r="D40" s="102"/>
      <c r="E40" s="102"/>
      <c r="F40" s="102"/>
      <c r="G40" s="102"/>
      <c r="H40" s="180"/>
      <c r="I40" s="218" t="s">
        <v>120</v>
      </c>
      <c r="J40" s="282" t="s">
        <v>356</v>
      </c>
      <c r="K40" s="282"/>
      <c r="L40" s="240"/>
      <c r="M40" s="303"/>
      <c r="N40" s="233" t="s">
        <v>120</v>
      </c>
      <c r="O40" s="303" t="s">
        <v>357</v>
      </c>
      <c r="P40" s="102"/>
      <c r="Q40" s="178"/>
      <c r="R40" s="62"/>
      <c r="S40" s="5"/>
      <c r="T40" s="5"/>
      <c r="U40" s="5"/>
      <c r="V40" s="5"/>
      <c r="W40" s="5"/>
      <c r="X40" s="5"/>
      <c r="Y40" s="5"/>
      <c r="Z40" s="5"/>
      <c r="AA40" s="5"/>
      <c r="AB40" s="181"/>
      <c r="AC40" s="509"/>
      <c r="AE40" s="533" t="str">
        <f>I40</f>
        <v>□</v>
      </c>
      <c r="AH40" s="540" t="str">
        <f>IF(AE40&amp;AE41="■□","●適合",IF(AE40&amp;AE41="□■","◆未達",IF(AE40&amp;AE41="□□","■未答","▼矛盾")))</f>
        <v>■未答</v>
      </c>
      <c r="AI40" s="539"/>
      <c r="AJ40" s="539"/>
      <c r="AL40" s="237" t="s">
        <v>150</v>
      </c>
      <c r="AM40" s="562" t="s">
        <v>152</v>
      </c>
      <c r="AN40" s="562" t="s">
        <v>153</v>
      </c>
      <c r="AO40" s="562" t="s">
        <v>154</v>
      </c>
      <c r="AP40" s="562" t="s">
        <v>156</v>
      </c>
    </row>
    <row r="41" spans="2:42" ht="14.25" customHeight="1">
      <c r="B41" s="17"/>
      <c r="C41" s="58"/>
      <c r="D41" s="53"/>
      <c r="E41" s="53"/>
      <c r="F41" s="53"/>
      <c r="G41" s="53"/>
      <c r="H41" s="176"/>
      <c r="I41" s="216"/>
      <c r="J41" s="280"/>
      <c r="K41" s="280"/>
      <c r="L41" s="239"/>
      <c r="M41" s="286"/>
      <c r="N41" s="308"/>
      <c r="O41" s="53"/>
      <c r="P41" s="53"/>
      <c r="Q41" s="182"/>
      <c r="R41" s="62"/>
      <c r="S41" s="5"/>
      <c r="T41" s="5"/>
      <c r="U41" s="5"/>
      <c r="V41" s="5"/>
      <c r="W41" s="5"/>
      <c r="X41" s="5"/>
      <c r="Y41" s="5"/>
      <c r="Z41" s="5"/>
      <c r="AA41" s="5"/>
      <c r="AB41" s="181"/>
      <c r="AC41" s="513"/>
      <c r="AE41" s="465" t="str">
        <f>N40</f>
        <v>□</v>
      </c>
      <c r="AH41" s="539"/>
      <c r="AI41" s="539"/>
      <c r="AJ41" s="539"/>
      <c r="AM41" s="540" t="s">
        <v>34</v>
      </c>
      <c r="AN41" s="540" t="s">
        <v>116</v>
      </c>
      <c r="AO41" s="541" t="s">
        <v>158</v>
      </c>
      <c r="AP41" s="541" t="s">
        <v>7</v>
      </c>
    </row>
    <row r="42" spans="2:42" ht="14.25" customHeight="1">
      <c r="B42" s="20"/>
      <c r="C42" s="57" t="s">
        <v>478</v>
      </c>
      <c r="D42" s="102"/>
      <c r="E42" s="102"/>
      <c r="F42" s="102"/>
      <c r="G42" s="102"/>
      <c r="H42" s="180"/>
      <c r="I42" s="218" t="s">
        <v>120</v>
      </c>
      <c r="J42" s="282" t="s">
        <v>356</v>
      </c>
      <c r="K42" s="282"/>
      <c r="L42" s="240"/>
      <c r="M42" s="303"/>
      <c r="N42" s="233" t="s">
        <v>120</v>
      </c>
      <c r="O42" s="236" t="s">
        <v>357</v>
      </c>
      <c r="P42" s="236"/>
      <c r="Q42" s="178"/>
      <c r="R42" s="62"/>
      <c r="S42" s="5"/>
      <c r="T42" s="5"/>
      <c r="U42" s="5"/>
      <c r="V42" s="5"/>
      <c r="W42" s="5"/>
      <c r="X42" s="5"/>
      <c r="Y42" s="5"/>
      <c r="Z42" s="5"/>
      <c r="AA42" s="5"/>
      <c r="AB42" s="181"/>
      <c r="AC42" s="509"/>
      <c r="AE42" s="533" t="str">
        <f>I42</f>
        <v>□</v>
      </c>
      <c r="AH42" s="540" t="str">
        <f>IF(AE42&amp;AE43="■□","●適合",IF(AE42&amp;AE43="□■","◆未達",IF(AE42&amp;AE43="□□","■未答","▼矛盾")))</f>
        <v>■未答</v>
      </c>
      <c r="AI42" s="539"/>
      <c r="AJ42" s="539"/>
      <c r="AL42" s="237" t="s">
        <v>150</v>
      </c>
      <c r="AM42" s="562" t="s">
        <v>152</v>
      </c>
      <c r="AN42" s="562" t="s">
        <v>153</v>
      </c>
      <c r="AO42" s="562" t="s">
        <v>154</v>
      </c>
      <c r="AP42" s="562" t="s">
        <v>156</v>
      </c>
    </row>
    <row r="43" spans="2:42" ht="14.25" customHeight="1">
      <c r="B43" s="21"/>
      <c r="C43" s="58"/>
      <c r="D43" s="53"/>
      <c r="E43" s="53"/>
      <c r="F43" s="53"/>
      <c r="G43" s="53"/>
      <c r="H43" s="176"/>
      <c r="I43" s="216"/>
      <c r="J43" s="280"/>
      <c r="K43" s="280"/>
      <c r="L43" s="239"/>
      <c r="M43" s="286"/>
      <c r="N43" s="222"/>
      <c r="O43" s="238"/>
      <c r="P43" s="238"/>
      <c r="Q43" s="182"/>
      <c r="R43" s="63"/>
      <c r="S43" s="104"/>
      <c r="T43" s="104"/>
      <c r="U43" s="104"/>
      <c r="V43" s="104"/>
      <c r="W43" s="104"/>
      <c r="X43" s="104"/>
      <c r="Y43" s="104"/>
      <c r="Z43" s="104"/>
      <c r="AA43" s="104"/>
      <c r="AB43" s="182"/>
      <c r="AC43" s="511"/>
      <c r="AE43" s="465" t="str">
        <f>N42</f>
        <v>□</v>
      </c>
      <c r="AH43" s="539"/>
      <c r="AI43" s="539"/>
      <c r="AJ43" s="539"/>
      <c r="AM43" s="540" t="s">
        <v>34</v>
      </c>
      <c r="AN43" s="540" t="s">
        <v>116</v>
      </c>
      <c r="AO43" s="541" t="s">
        <v>158</v>
      </c>
      <c r="AP43" s="541" t="s">
        <v>7</v>
      </c>
    </row>
    <row r="44" spans="2:42" ht="32.25" customHeight="1">
      <c r="B44" s="17" t="s">
        <v>386</v>
      </c>
      <c r="C44" s="54"/>
      <c r="D44" s="54"/>
      <c r="E44" s="54"/>
      <c r="F44" s="54"/>
      <c r="G44" s="54"/>
      <c r="H44" s="177"/>
      <c r="I44" s="219"/>
      <c r="J44" s="283"/>
      <c r="K44" s="283"/>
      <c r="L44" s="283"/>
      <c r="M44" s="283"/>
      <c r="N44" s="283"/>
      <c r="O44" s="283"/>
      <c r="P44" s="283"/>
      <c r="Q44" s="283"/>
      <c r="R44" s="65" t="s">
        <v>129</v>
      </c>
      <c r="S44" s="100"/>
      <c r="T44" s="100"/>
      <c r="U44" s="100"/>
      <c r="V44" s="100"/>
      <c r="W44" s="100"/>
      <c r="X44" s="100"/>
      <c r="Y44" s="100"/>
      <c r="Z44" s="100"/>
      <c r="AA44" s="100"/>
      <c r="AB44" s="178"/>
      <c r="AC44" s="512"/>
      <c r="AH44" s="539"/>
      <c r="AI44" s="539"/>
      <c r="AJ44" s="539"/>
    </row>
    <row r="45" spans="2:42" ht="14.25" customHeight="1">
      <c r="B45" s="17"/>
      <c r="C45" s="65" t="s">
        <v>67</v>
      </c>
      <c r="D45" s="100"/>
      <c r="E45" s="100"/>
      <c r="F45" s="100"/>
      <c r="G45" s="100"/>
      <c r="H45" s="178"/>
      <c r="I45" s="218" t="s">
        <v>120</v>
      </c>
      <c r="J45" s="282" t="s">
        <v>356</v>
      </c>
      <c r="K45" s="282"/>
      <c r="L45" s="240"/>
      <c r="M45" s="303"/>
      <c r="N45" s="233" t="s">
        <v>120</v>
      </c>
      <c r="O45" s="236" t="s">
        <v>357</v>
      </c>
      <c r="P45" s="236"/>
      <c r="Q45" s="178"/>
      <c r="R45" s="62"/>
      <c r="S45" s="5"/>
      <c r="T45" s="5"/>
      <c r="U45" s="5"/>
      <c r="V45" s="5"/>
      <c r="W45" s="5"/>
      <c r="X45" s="5"/>
      <c r="Y45" s="5"/>
      <c r="Z45" s="5"/>
      <c r="AA45" s="5"/>
      <c r="AB45" s="181"/>
      <c r="AC45" s="509"/>
      <c r="AE45" s="533" t="str">
        <f>I45</f>
        <v>□</v>
      </c>
      <c r="AH45" s="540" t="str">
        <f>IF(AE45&amp;AE46="■□","●適合",IF(AE45&amp;AE46="□■","◆未達",IF(AE45&amp;AE46="□□","■未答","▼矛盾")))</f>
        <v>■未答</v>
      </c>
      <c r="AI45" s="539"/>
      <c r="AJ45" s="539"/>
      <c r="AL45" s="237" t="s">
        <v>150</v>
      </c>
      <c r="AM45" s="562" t="s">
        <v>152</v>
      </c>
      <c r="AN45" s="562" t="s">
        <v>153</v>
      </c>
      <c r="AO45" s="562" t="s">
        <v>154</v>
      </c>
      <c r="AP45" s="562" t="s">
        <v>156</v>
      </c>
    </row>
    <row r="46" spans="2:42" ht="14.25" customHeight="1">
      <c r="B46" s="17"/>
      <c r="C46" s="63"/>
      <c r="D46" s="104"/>
      <c r="E46" s="104"/>
      <c r="F46" s="104"/>
      <c r="G46" s="104"/>
      <c r="H46" s="182"/>
      <c r="I46" s="223"/>
      <c r="J46" s="281"/>
      <c r="K46" s="281"/>
      <c r="L46" s="239"/>
      <c r="M46" s="286"/>
      <c r="N46" s="222"/>
      <c r="O46" s="238"/>
      <c r="P46" s="238"/>
      <c r="Q46" s="182"/>
      <c r="R46" s="62"/>
      <c r="S46" s="5"/>
      <c r="T46" s="5"/>
      <c r="U46" s="5"/>
      <c r="V46" s="5"/>
      <c r="W46" s="5"/>
      <c r="X46" s="5"/>
      <c r="Y46" s="5"/>
      <c r="Z46" s="5"/>
      <c r="AA46" s="5"/>
      <c r="AB46" s="181"/>
      <c r="AC46" s="511"/>
      <c r="AE46" s="465" t="str">
        <f>N45</f>
        <v>□</v>
      </c>
      <c r="AH46" s="539"/>
      <c r="AI46" s="539"/>
      <c r="AJ46" s="539"/>
      <c r="AM46" s="540" t="s">
        <v>34</v>
      </c>
      <c r="AN46" s="540" t="s">
        <v>116</v>
      </c>
      <c r="AO46" s="541" t="s">
        <v>158</v>
      </c>
      <c r="AP46" s="541" t="s">
        <v>7</v>
      </c>
    </row>
    <row r="47" spans="2:42" ht="14.25" customHeight="1">
      <c r="B47" s="17"/>
      <c r="C47" s="65" t="s">
        <v>86</v>
      </c>
      <c r="D47" s="100"/>
      <c r="E47" s="100"/>
      <c r="F47" s="100"/>
      <c r="G47" s="100"/>
      <c r="H47" s="178"/>
      <c r="I47" s="218" t="s">
        <v>120</v>
      </c>
      <c r="J47" s="282" t="s">
        <v>356</v>
      </c>
      <c r="K47" s="282"/>
      <c r="L47" s="240"/>
      <c r="M47" s="303"/>
      <c r="N47" s="233" t="s">
        <v>120</v>
      </c>
      <c r="O47" s="236" t="s">
        <v>357</v>
      </c>
      <c r="P47" s="236"/>
      <c r="Q47" s="178"/>
      <c r="R47" s="62"/>
      <c r="S47" s="5"/>
      <c r="T47" s="5"/>
      <c r="U47" s="5"/>
      <c r="V47" s="5"/>
      <c r="W47" s="5"/>
      <c r="X47" s="5"/>
      <c r="Y47" s="5"/>
      <c r="Z47" s="5"/>
      <c r="AA47" s="5"/>
      <c r="AB47" s="181"/>
      <c r="AC47" s="509"/>
      <c r="AE47" s="533" t="str">
        <f>I47</f>
        <v>□</v>
      </c>
      <c r="AH47" s="540" t="str">
        <f>IF(AE47&amp;AE48="■□","●適合",IF(AE47&amp;AE48="□■","◆未達",IF(AE47&amp;AE48="□□","■未答","▼矛盾")))</f>
        <v>■未答</v>
      </c>
      <c r="AI47" s="539"/>
      <c r="AJ47" s="539"/>
      <c r="AL47" s="237" t="s">
        <v>150</v>
      </c>
      <c r="AM47" s="562" t="s">
        <v>152</v>
      </c>
      <c r="AN47" s="562" t="s">
        <v>153</v>
      </c>
      <c r="AO47" s="562" t="s">
        <v>154</v>
      </c>
      <c r="AP47" s="562" t="s">
        <v>156</v>
      </c>
    </row>
    <row r="48" spans="2:42" ht="14.25" customHeight="1">
      <c r="B48" s="17"/>
      <c r="C48" s="63"/>
      <c r="D48" s="104"/>
      <c r="E48" s="104"/>
      <c r="F48" s="104"/>
      <c r="G48" s="104"/>
      <c r="H48" s="182"/>
      <c r="I48" s="223"/>
      <c r="J48" s="281"/>
      <c r="K48" s="281"/>
      <c r="L48" s="239"/>
      <c r="M48" s="286"/>
      <c r="N48" s="222"/>
      <c r="O48" s="238"/>
      <c r="P48" s="238"/>
      <c r="Q48" s="182"/>
      <c r="R48" s="62"/>
      <c r="S48" s="5"/>
      <c r="T48" s="5"/>
      <c r="U48" s="5"/>
      <c r="V48" s="5"/>
      <c r="W48" s="5"/>
      <c r="X48" s="5"/>
      <c r="Y48" s="5"/>
      <c r="Z48" s="5"/>
      <c r="AA48" s="5"/>
      <c r="AB48" s="181"/>
      <c r="AC48" s="511"/>
      <c r="AE48" s="465" t="str">
        <f>N47</f>
        <v>□</v>
      </c>
      <c r="AH48" s="539"/>
      <c r="AI48" s="539"/>
      <c r="AJ48" s="539"/>
      <c r="AM48" s="540" t="s">
        <v>34</v>
      </c>
      <c r="AN48" s="540" t="s">
        <v>116</v>
      </c>
      <c r="AO48" s="541" t="s">
        <v>158</v>
      </c>
      <c r="AP48" s="541" t="s">
        <v>7</v>
      </c>
    </row>
    <row r="49" spans="1:83" ht="14.25" customHeight="1">
      <c r="B49" s="20"/>
      <c r="C49" s="65" t="s">
        <v>441</v>
      </c>
      <c r="D49" s="100"/>
      <c r="E49" s="100"/>
      <c r="F49" s="100"/>
      <c r="G49" s="100"/>
      <c r="H49" s="178"/>
      <c r="I49" s="218" t="s">
        <v>120</v>
      </c>
      <c r="J49" s="282" t="s">
        <v>356</v>
      </c>
      <c r="K49" s="282"/>
      <c r="L49" s="240"/>
      <c r="M49" s="303"/>
      <c r="N49" s="233" t="s">
        <v>120</v>
      </c>
      <c r="O49" s="236" t="s">
        <v>357</v>
      </c>
      <c r="P49" s="236"/>
      <c r="Q49" s="178"/>
      <c r="R49" s="62"/>
      <c r="S49" s="5"/>
      <c r="T49" s="5"/>
      <c r="U49" s="5"/>
      <c r="V49" s="5"/>
      <c r="W49" s="5"/>
      <c r="X49" s="5"/>
      <c r="Y49" s="5"/>
      <c r="Z49" s="5"/>
      <c r="AA49" s="5"/>
      <c r="AB49" s="181"/>
      <c r="AC49" s="509"/>
      <c r="AE49" s="533" t="str">
        <f>I49</f>
        <v>□</v>
      </c>
      <c r="AH49" s="540" t="str">
        <f>IF(AE49&amp;AE50="■□","●適合",IF(AE49&amp;AE50="□■","◆未達",IF(AE49&amp;AE50="□□","■未答","▼矛盾")))</f>
        <v>■未答</v>
      </c>
      <c r="AI49" s="539"/>
      <c r="AJ49" s="539"/>
      <c r="AL49" s="237" t="s">
        <v>150</v>
      </c>
      <c r="AM49" s="562" t="s">
        <v>152</v>
      </c>
      <c r="AN49" s="562" t="s">
        <v>153</v>
      </c>
      <c r="AO49" s="562" t="s">
        <v>154</v>
      </c>
      <c r="AP49" s="562" t="s">
        <v>156</v>
      </c>
    </row>
    <row r="50" spans="1:83" ht="14.25" customHeight="1">
      <c r="B50" s="21"/>
      <c r="C50" s="63"/>
      <c r="D50" s="104"/>
      <c r="E50" s="104"/>
      <c r="F50" s="104"/>
      <c r="G50" s="104"/>
      <c r="H50" s="182"/>
      <c r="I50" s="223"/>
      <c r="J50" s="281"/>
      <c r="K50" s="281"/>
      <c r="L50" s="239"/>
      <c r="M50" s="286"/>
      <c r="N50" s="222"/>
      <c r="O50" s="238"/>
      <c r="P50" s="238"/>
      <c r="Q50" s="182"/>
      <c r="R50" s="56"/>
      <c r="S50" s="101"/>
      <c r="T50" s="101"/>
      <c r="U50" s="101"/>
      <c r="V50" s="101"/>
      <c r="W50" s="101"/>
      <c r="X50" s="101"/>
      <c r="Y50" s="101"/>
      <c r="Z50" s="101"/>
      <c r="AA50" s="101"/>
      <c r="AB50" s="179"/>
      <c r="AC50" s="511"/>
      <c r="AE50" s="465" t="str">
        <f>N49</f>
        <v>□</v>
      </c>
      <c r="AH50" s="539"/>
      <c r="AI50" s="539"/>
      <c r="AJ50" s="539"/>
      <c r="AM50" s="540" t="s">
        <v>34</v>
      </c>
      <c r="AN50" s="540" t="s">
        <v>116</v>
      </c>
      <c r="AO50" s="541" t="s">
        <v>158</v>
      </c>
      <c r="AP50" s="541" t="s">
        <v>7</v>
      </c>
    </row>
    <row r="51" spans="1:83" s="2" customFormat="1" ht="30.75" customHeight="1">
      <c r="A51" s="1"/>
      <c r="B51" s="22" t="s">
        <v>264</v>
      </c>
      <c r="C51" s="66"/>
      <c r="D51" s="66"/>
      <c r="E51" s="66"/>
      <c r="F51" s="66"/>
      <c r="G51" s="66"/>
      <c r="H51" s="183"/>
      <c r="I51" s="218" t="s">
        <v>120</v>
      </c>
      <c r="J51" s="282" t="s">
        <v>356</v>
      </c>
      <c r="K51" s="282"/>
      <c r="L51" s="240"/>
      <c r="M51" s="303"/>
      <c r="N51" s="233" t="s">
        <v>120</v>
      </c>
      <c r="O51" s="236" t="s">
        <v>357</v>
      </c>
      <c r="P51" s="236"/>
      <c r="Q51" s="178"/>
      <c r="R51" s="65" t="s">
        <v>298</v>
      </c>
      <c r="S51" s="100"/>
      <c r="T51" s="100"/>
      <c r="U51" s="100"/>
      <c r="V51" s="100"/>
      <c r="W51" s="100"/>
      <c r="X51" s="100"/>
      <c r="Y51" s="100"/>
      <c r="Z51" s="100"/>
      <c r="AA51" s="100"/>
      <c r="AB51" s="178"/>
      <c r="AC51" s="509"/>
      <c r="AD51" s="1"/>
      <c r="AE51" s="533" t="str">
        <f>I51</f>
        <v>□</v>
      </c>
      <c r="AF51" s="1"/>
      <c r="AG51" s="1"/>
      <c r="AH51" s="540" t="str">
        <f>IF(AE51&amp;AE52="■□","●適合",IF(AE51&amp;AE52="□■","◆未達",IF(AE51&amp;AE52="□□","■未答","▼矛盾")))</f>
        <v>■未答</v>
      </c>
      <c r="AI51" s="539"/>
      <c r="AJ51" s="539"/>
      <c r="AK51" s="2"/>
      <c r="AL51" s="237" t="s">
        <v>150</v>
      </c>
      <c r="AM51" s="562" t="s">
        <v>152</v>
      </c>
      <c r="AN51" s="562" t="s">
        <v>153</v>
      </c>
      <c r="AO51" s="562" t="s">
        <v>154</v>
      </c>
      <c r="AP51" s="562" t="s">
        <v>156</v>
      </c>
      <c r="AQ51" s="1"/>
      <c r="AR51" s="1"/>
      <c r="AS51" s="1"/>
      <c r="AT51" s="1"/>
      <c r="AU51" s="1"/>
      <c r="AV51" s="1"/>
      <c r="AW51" s="1"/>
      <c r="AX51" s="1"/>
      <c r="AY51" s="1"/>
      <c r="AZ51" s="1"/>
      <c r="BA51" s="1"/>
      <c r="BB51" s="2"/>
      <c r="BC51" s="2"/>
      <c r="BD51" s="2"/>
      <c r="BE51" s="2"/>
      <c r="BF51" s="2"/>
      <c r="BG51" s="2"/>
      <c r="BH51" s="2"/>
      <c r="BI51" s="2"/>
      <c r="BJ51" s="1"/>
      <c r="BK51" s="1"/>
      <c r="BL51" s="1"/>
      <c r="BM51" s="1"/>
      <c r="BN51" s="1"/>
      <c r="BO51" s="1"/>
      <c r="BP51" s="1"/>
      <c r="BQ51" s="1"/>
      <c r="BR51" s="1"/>
      <c r="BS51" s="1"/>
      <c r="BT51" s="1"/>
      <c r="BU51" s="1"/>
      <c r="BV51" s="1"/>
      <c r="BW51" s="1"/>
      <c r="BX51" s="1"/>
      <c r="BY51" s="1"/>
      <c r="BZ51" s="1"/>
      <c r="CA51" s="1"/>
      <c r="CB51" s="1"/>
      <c r="CC51" s="1"/>
      <c r="CD51" s="1"/>
      <c r="CE51" s="1"/>
    </row>
    <row r="52" spans="1:83" s="2" customFormat="1" ht="30.75" customHeight="1">
      <c r="A52" s="1"/>
      <c r="B52" s="23"/>
      <c r="C52" s="67"/>
      <c r="D52" s="67"/>
      <c r="E52" s="67"/>
      <c r="F52" s="67"/>
      <c r="G52" s="67"/>
      <c r="H52" s="83"/>
      <c r="I52" s="224"/>
      <c r="J52" s="287"/>
      <c r="K52" s="287"/>
      <c r="L52" s="244"/>
      <c r="M52" s="305"/>
      <c r="N52" s="253"/>
      <c r="O52" s="242"/>
      <c r="P52" s="242"/>
      <c r="Q52" s="315"/>
      <c r="R52" s="344"/>
      <c r="S52" s="331"/>
      <c r="T52" s="331"/>
      <c r="U52" s="331"/>
      <c r="V52" s="331"/>
      <c r="W52" s="331"/>
      <c r="X52" s="331"/>
      <c r="Y52" s="331"/>
      <c r="Z52" s="331"/>
      <c r="AA52" s="331"/>
      <c r="AB52" s="315"/>
      <c r="AC52" s="514"/>
      <c r="AD52" s="1"/>
      <c r="AE52" s="465" t="str">
        <f>N51</f>
        <v>□</v>
      </c>
      <c r="AF52" s="1"/>
      <c r="AG52" s="1"/>
      <c r="AH52" s="539"/>
      <c r="AI52" s="539"/>
      <c r="AJ52" s="539"/>
      <c r="AK52" s="2"/>
      <c r="AL52" s="2"/>
      <c r="AM52" s="540" t="s">
        <v>34</v>
      </c>
      <c r="AN52" s="540" t="s">
        <v>116</v>
      </c>
      <c r="AO52" s="541" t="s">
        <v>158</v>
      </c>
      <c r="AP52" s="541" t="s">
        <v>7</v>
      </c>
      <c r="AQ52" s="1"/>
      <c r="AR52" s="1"/>
      <c r="AS52" s="1"/>
      <c r="AT52" s="1"/>
      <c r="AU52" s="1"/>
      <c r="AV52" s="1"/>
      <c r="AW52" s="1"/>
      <c r="AX52" s="1"/>
      <c r="AY52" s="1"/>
      <c r="AZ52" s="1"/>
      <c r="BA52" s="1"/>
      <c r="BB52" s="2"/>
      <c r="BC52" s="2"/>
      <c r="BD52" s="2"/>
      <c r="BE52" s="2"/>
      <c r="BF52" s="2"/>
      <c r="BG52" s="2"/>
      <c r="BH52" s="2"/>
      <c r="BI52" s="2"/>
      <c r="BJ52" s="1"/>
      <c r="BK52" s="1"/>
      <c r="BL52" s="1"/>
      <c r="BM52" s="1"/>
      <c r="BN52" s="1"/>
      <c r="BO52" s="1"/>
      <c r="BP52" s="1"/>
      <c r="BQ52" s="1"/>
      <c r="BR52" s="1"/>
      <c r="BS52" s="1"/>
      <c r="BT52" s="1"/>
      <c r="BU52" s="1"/>
      <c r="BV52" s="1"/>
      <c r="BW52" s="1"/>
      <c r="BX52" s="1"/>
      <c r="BY52" s="1"/>
      <c r="BZ52" s="1"/>
      <c r="CA52" s="1"/>
      <c r="CB52" s="1"/>
      <c r="CC52" s="1"/>
      <c r="CD52" s="1"/>
      <c r="CE52" s="1"/>
    </row>
    <row r="53" spans="1:83" s="2" customFormat="1" ht="32.15" hidden="1" customHeight="1">
      <c r="A53" s="1"/>
      <c r="B53" s="24" t="s">
        <v>53</v>
      </c>
      <c r="C53" s="68"/>
      <c r="D53" s="105"/>
      <c r="E53" s="105"/>
      <c r="F53" s="105"/>
      <c r="G53" s="105"/>
      <c r="H53" s="105"/>
      <c r="I53" s="225" t="s">
        <v>132</v>
      </c>
      <c r="J53" s="49"/>
      <c r="K53" s="49"/>
      <c r="L53" s="49"/>
      <c r="M53" s="49"/>
      <c r="N53" s="49"/>
      <c r="O53" s="49"/>
      <c r="P53" s="49"/>
      <c r="Q53" s="316"/>
      <c r="R53" s="225" t="s">
        <v>134</v>
      </c>
      <c r="S53" s="49"/>
      <c r="T53" s="49"/>
      <c r="U53" s="49"/>
      <c r="V53" s="49"/>
      <c r="W53" s="49"/>
      <c r="X53" s="49"/>
      <c r="Y53" s="49"/>
      <c r="Z53" s="49"/>
      <c r="AA53" s="49"/>
      <c r="AB53" s="316"/>
      <c r="AC53" s="515" t="s">
        <v>138</v>
      </c>
      <c r="AD53" s="1"/>
      <c r="AE53" s="1"/>
      <c r="AF53" s="1"/>
      <c r="AG53" s="1"/>
      <c r="AH53" s="539" t="s">
        <v>139</v>
      </c>
      <c r="AI53" s="539"/>
      <c r="AJ53" s="539" t="s">
        <v>143</v>
      </c>
      <c r="AK53" s="2"/>
      <c r="AL53" s="2"/>
      <c r="AM53" s="2"/>
      <c r="AN53" s="2"/>
      <c r="AO53" s="2"/>
      <c r="AP53" s="2"/>
      <c r="AQ53" s="1"/>
      <c r="AR53" s="1"/>
      <c r="AS53" s="1"/>
      <c r="AT53" s="1"/>
      <c r="AU53" s="1"/>
      <c r="AV53" s="1"/>
      <c r="AW53" s="1"/>
      <c r="AX53" s="1"/>
      <c r="AY53" s="1"/>
      <c r="AZ53" s="1"/>
      <c r="BA53" s="1"/>
      <c r="BB53" s="2"/>
      <c r="BC53" s="2"/>
      <c r="BD53" s="2"/>
      <c r="BE53" s="2"/>
      <c r="BF53" s="2"/>
      <c r="BG53" s="2"/>
      <c r="BH53" s="2"/>
      <c r="BI53" s="2"/>
      <c r="BJ53" s="1"/>
      <c r="BK53" s="1"/>
      <c r="BL53" s="1"/>
      <c r="BM53" s="1"/>
      <c r="BN53" s="1"/>
      <c r="BO53" s="1"/>
      <c r="BP53" s="1"/>
      <c r="BQ53" s="1"/>
      <c r="BR53" s="1"/>
      <c r="BS53" s="1"/>
      <c r="BT53" s="1"/>
      <c r="BU53" s="1"/>
      <c r="BV53" s="1"/>
      <c r="BW53" s="1"/>
      <c r="BX53" s="1"/>
      <c r="BY53" s="1"/>
      <c r="BZ53" s="1"/>
      <c r="CA53" s="1"/>
      <c r="CB53" s="1"/>
      <c r="CC53" s="1"/>
      <c r="CD53" s="1"/>
      <c r="CE53" s="1"/>
    </row>
    <row r="54" spans="1:83" s="2" customFormat="1" ht="21" customHeight="1">
      <c r="A54" s="1"/>
      <c r="B54" s="25" t="s">
        <v>326</v>
      </c>
      <c r="C54" s="69"/>
      <c r="D54" s="106"/>
      <c r="E54" s="106"/>
      <c r="F54" s="106"/>
      <c r="G54" s="106"/>
      <c r="H54" s="106"/>
      <c r="I54" s="226"/>
      <c r="J54" s="226"/>
      <c r="K54" s="226"/>
      <c r="L54" s="226"/>
      <c r="M54" s="226"/>
      <c r="N54" s="226"/>
      <c r="O54" s="226"/>
      <c r="P54" s="226"/>
      <c r="Q54" s="226"/>
      <c r="R54" s="345"/>
      <c r="S54" s="345"/>
      <c r="T54" s="345"/>
      <c r="U54" s="345"/>
      <c r="V54" s="345"/>
      <c r="W54" s="345"/>
      <c r="X54" s="345"/>
      <c r="Y54" s="345"/>
      <c r="Z54" s="345"/>
      <c r="AA54" s="345"/>
      <c r="AB54" s="345"/>
      <c r="AC54" s="516"/>
      <c r="AD54" s="1"/>
      <c r="AE54" s="1"/>
      <c r="AF54" s="1"/>
      <c r="AG54" s="1"/>
      <c r="AH54" s="2"/>
      <c r="AI54" s="2"/>
      <c r="AJ54" s="2"/>
      <c r="AK54" s="2"/>
      <c r="AL54" s="2"/>
      <c r="AM54" s="2"/>
      <c r="AN54" s="2"/>
      <c r="AO54" s="2"/>
      <c r="AP54" s="2"/>
      <c r="AQ54" s="1"/>
      <c r="AR54" s="1"/>
      <c r="AS54" s="1"/>
      <c r="AT54" s="1"/>
      <c r="AU54" s="1"/>
      <c r="AV54" s="1"/>
      <c r="AW54" s="1"/>
      <c r="AX54" s="1"/>
      <c r="AY54" s="1"/>
      <c r="AZ54" s="1"/>
      <c r="BA54" s="1"/>
      <c r="BB54" s="2"/>
      <c r="BC54" s="2"/>
      <c r="BD54" s="2"/>
      <c r="BE54" s="2"/>
      <c r="BF54" s="2"/>
      <c r="BG54" s="2"/>
      <c r="BH54" s="2"/>
      <c r="BI54" s="2"/>
      <c r="BJ54" s="1"/>
      <c r="BK54" s="1"/>
      <c r="BL54" s="1"/>
      <c r="BM54" s="1"/>
      <c r="BN54" s="1"/>
      <c r="BO54" s="1"/>
      <c r="BP54" s="1"/>
      <c r="BQ54" s="1"/>
      <c r="BR54" s="1"/>
      <c r="BS54" s="1"/>
      <c r="BT54" s="1"/>
      <c r="BU54" s="1"/>
      <c r="BV54" s="1"/>
      <c r="BW54" s="1"/>
      <c r="BX54" s="1"/>
      <c r="BY54" s="1"/>
      <c r="BZ54" s="1"/>
      <c r="CA54" s="1"/>
      <c r="CB54" s="1"/>
      <c r="CC54" s="1"/>
      <c r="CD54" s="1"/>
      <c r="CE54" s="1"/>
    </row>
    <row r="55" spans="1:83" s="2" customFormat="1" ht="21" customHeight="1">
      <c r="A55" s="1"/>
      <c r="B55" s="26" t="s">
        <v>394</v>
      </c>
      <c r="C55" s="70"/>
      <c r="D55" s="107"/>
      <c r="E55" s="107"/>
      <c r="F55" s="107"/>
      <c r="G55" s="107"/>
      <c r="H55" s="107"/>
      <c r="I55" s="227"/>
      <c r="J55" s="227"/>
      <c r="K55" s="227"/>
      <c r="L55" s="227"/>
      <c r="M55" s="227"/>
      <c r="N55" s="227"/>
      <c r="O55" s="227"/>
      <c r="P55" s="227"/>
      <c r="Q55" s="227"/>
      <c r="R55" s="346"/>
      <c r="S55" s="346"/>
      <c r="T55" s="346"/>
      <c r="U55" s="346"/>
      <c r="V55" s="346"/>
      <c r="W55" s="346"/>
      <c r="X55" s="346"/>
      <c r="Y55" s="346"/>
      <c r="Z55" s="346"/>
      <c r="AA55" s="346"/>
      <c r="AB55" s="346"/>
      <c r="AC55" s="517"/>
      <c r="AD55" s="1"/>
      <c r="AE55" s="1"/>
      <c r="AF55" s="1"/>
      <c r="AG55" s="1"/>
      <c r="AH55" s="2"/>
      <c r="AI55" s="2"/>
      <c r="AJ55" s="2"/>
      <c r="AK55" s="2"/>
      <c r="AL55" s="2"/>
      <c r="AM55" s="2"/>
      <c r="AN55" s="2"/>
      <c r="AO55" s="2"/>
      <c r="AP55" s="2"/>
      <c r="AQ55" s="1"/>
      <c r="AR55" s="1"/>
      <c r="AS55" s="1"/>
      <c r="AT55" s="1"/>
      <c r="AU55" s="1"/>
      <c r="AV55" s="1"/>
      <c r="AW55" s="1"/>
      <c r="AX55" s="1"/>
      <c r="AY55" s="1"/>
      <c r="AZ55" s="1"/>
      <c r="BA55" s="1"/>
      <c r="BB55" s="2"/>
      <c r="BC55" s="2"/>
      <c r="BD55" s="2"/>
      <c r="BE55" s="2"/>
      <c r="BF55" s="2"/>
      <c r="BG55" s="2"/>
      <c r="BH55" s="2"/>
      <c r="BI55" s="2"/>
      <c r="BJ55" s="1"/>
      <c r="BK55" s="1"/>
      <c r="BL55" s="1"/>
      <c r="BM55" s="1"/>
      <c r="BN55" s="1"/>
      <c r="BO55" s="1"/>
      <c r="BP55" s="1"/>
      <c r="BQ55" s="1"/>
      <c r="BR55" s="1"/>
      <c r="BS55" s="1"/>
      <c r="BT55" s="1"/>
      <c r="BU55" s="1"/>
      <c r="BV55" s="1"/>
      <c r="BW55" s="1"/>
      <c r="BX55" s="1"/>
      <c r="BY55" s="1"/>
      <c r="BZ55" s="1"/>
      <c r="CA55" s="1"/>
      <c r="CB55" s="1"/>
      <c r="CC55" s="1"/>
      <c r="CD55" s="1"/>
      <c r="CE55" s="1"/>
    </row>
    <row r="56" spans="1:83" s="2" customFormat="1" ht="9.75" customHeight="1">
      <c r="A56" s="1"/>
      <c r="B56" s="27" t="s">
        <v>146</v>
      </c>
      <c r="C56" s="71"/>
      <c r="D56" s="108" t="s">
        <v>279</v>
      </c>
      <c r="E56" s="132"/>
      <c r="F56" s="132"/>
      <c r="G56" s="132"/>
      <c r="H56" s="184"/>
      <c r="I56" s="228"/>
      <c r="J56" s="288"/>
      <c r="K56" s="228"/>
      <c r="L56" s="228"/>
      <c r="M56" s="228"/>
      <c r="N56" s="228"/>
      <c r="O56" s="288"/>
      <c r="P56" s="288"/>
      <c r="Q56" s="317"/>
      <c r="R56" s="347"/>
      <c r="S56" s="366"/>
      <c r="T56" s="366"/>
      <c r="U56" s="366"/>
      <c r="V56" s="366"/>
      <c r="W56" s="366"/>
      <c r="X56" s="366"/>
      <c r="Y56" s="366"/>
      <c r="Z56" s="366"/>
      <c r="AA56" s="366"/>
      <c r="AB56" s="366"/>
      <c r="AC56" s="518"/>
      <c r="AD56" s="1"/>
      <c r="AE56" s="1"/>
      <c r="AF56" s="1"/>
      <c r="AG56" s="1"/>
      <c r="AH56" s="2"/>
      <c r="AI56" s="2"/>
      <c r="AJ56" s="2"/>
      <c r="AK56" s="2"/>
      <c r="AL56" s="2"/>
      <c r="AM56" s="2"/>
      <c r="AN56" s="2"/>
      <c r="AO56" s="2"/>
      <c r="AP56" s="54"/>
      <c r="AQ56" s="465"/>
      <c r="AR56" s="1"/>
      <c r="AS56" s="1"/>
      <c r="AT56" s="1"/>
      <c r="AU56" s="1"/>
      <c r="AV56" s="1"/>
      <c r="AW56" s="1"/>
      <c r="AX56" s="1"/>
      <c r="AY56" s="1"/>
      <c r="AZ56" s="1"/>
      <c r="BA56" s="1"/>
      <c r="BB56" s="2"/>
      <c r="BC56" s="2"/>
      <c r="BD56" s="2"/>
      <c r="BE56" s="2"/>
      <c r="BF56" s="2"/>
      <c r="BG56" s="2"/>
      <c r="BH56" s="2"/>
      <c r="BI56" s="2"/>
      <c r="BJ56" s="1"/>
      <c r="BK56" s="1"/>
      <c r="BL56" s="1"/>
      <c r="BM56" s="1"/>
      <c r="BN56" s="1"/>
      <c r="BO56" s="1"/>
      <c r="BP56" s="1"/>
      <c r="BQ56" s="1"/>
      <c r="BR56" s="1"/>
      <c r="BS56" s="1"/>
      <c r="BT56" s="1"/>
      <c r="BU56" s="1"/>
      <c r="BV56" s="1"/>
      <c r="BW56" s="1"/>
      <c r="BX56" s="1"/>
      <c r="BY56" s="1"/>
      <c r="BZ56" s="1"/>
      <c r="CA56" s="1"/>
      <c r="CB56" s="1"/>
      <c r="CC56" s="1"/>
      <c r="CD56" s="1"/>
      <c r="CE56" s="1"/>
    </row>
    <row r="57" spans="1:83" s="2" customFormat="1" ht="24" customHeight="1">
      <c r="A57" s="1"/>
      <c r="B57" s="28"/>
      <c r="C57" s="72"/>
      <c r="D57" s="109"/>
      <c r="E57" s="119"/>
      <c r="F57" s="119"/>
      <c r="G57" s="119"/>
      <c r="H57" s="185"/>
      <c r="I57" s="229"/>
      <c r="J57" s="237"/>
      <c r="K57" s="232"/>
      <c r="L57" s="232"/>
      <c r="M57" s="232"/>
      <c r="N57" s="232"/>
      <c r="O57" s="237"/>
      <c r="P57" s="237"/>
      <c r="Q57" s="318"/>
      <c r="R57" s="348" t="s">
        <v>120</v>
      </c>
      <c r="S57" s="406" t="s">
        <v>147</v>
      </c>
      <c r="T57" s="406"/>
      <c r="U57" s="406"/>
      <c r="V57" s="406"/>
      <c r="W57" s="406"/>
      <c r="X57" s="406"/>
      <c r="Y57" s="406"/>
      <c r="Z57" s="406"/>
      <c r="AA57" s="406"/>
      <c r="AB57" s="473"/>
      <c r="AC57" s="519"/>
      <c r="AD57" s="1"/>
      <c r="AE57" s="533" t="str">
        <f>+I59</f>
        <v>□</v>
      </c>
      <c r="AF57" s="1" t="str">
        <f>R57</f>
        <v>□</v>
      </c>
      <c r="AG57" s="1">
        <f>IF(AF57&amp;AF58&amp;AF59&amp;AF60="□□□□",1,IF(AF57&amp;AF58&amp;AF59&amp;AF60="■□□□",1,IF(AF57&amp;AF58&amp;AF59&amp;AF60="□■□□",2,IF(AF57&amp;AF58&amp;AF59&amp;AF60="□□■□",2,IF(AF57&amp;AF58&amp;AF59&amp;AF60="□□□■",2,0)))))</f>
        <v>1</v>
      </c>
      <c r="AH57" s="540" t="str">
        <f>IF(AE57&amp;AE58="■□","●適合",IF(AE57&amp;AE58="□■","◆未達",IF(AE57&amp;AE58="□□","■未答","▼矛盾")))</f>
        <v>■未答</v>
      </c>
      <c r="AI57" s="542"/>
      <c r="AJ57" s="541" t="str">
        <f>IF(AG57=1,"■未答",IF(AG57=2,"◆未達",IF(AF57&amp;AF58&amp;AF59&amp;AF60="■■□□","◎無段",IF(AF57&amp;AF58&amp;AF59&amp;AF60="■□■□","●適合",IF(AF57&amp;AF58&amp;AF59&amp;AF60="■□□■","◆未達","▼矛盾")))))</f>
        <v>■未答</v>
      </c>
      <c r="AK57" s="2"/>
      <c r="AL57" s="237" t="s">
        <v>150</v>
      </c>
      <c r="AM57" s="562" t="s">
        <v>152</v>
      </c>
      <c r="AN57" s="562" t="s">
        <v>153</v>
      </c>
      <c r="AO57" s="562" t="s">
        <v>154</v>
      </c>
      <c r="AP57" s="562" t="s">
        <v>156</v>
      </c>
      <c r="AQ57" s="542"/>
      <c r="AR57" s="1"/>
      <c r="AS57" s="1"/>
      <c r="AT57" s="1"/>
      <c r="AU57" s="1"/>
      <c r="AV57" s="1"/>
      <c r="AW57" s="1"/>
      <c r="AX57" s="1"/>
      <c r="AY57" s="1"/>
      <c r="AZ57" s="1"/>
      <c r="BA57" s="1"/>
      <c r="BB57" s="2"/>
      <c r="BC57" s="2"/>
      <c r="BD57" s="2"/>
      <c r="BE57" s="2"/>
      <c r="BF57" s="2"/>
      <c r="BG57" s="2"/>
      <c r="BH57" s="2"/>
      <c r="BI57" s="2"/>
      <c r="BJ57" s="1"/>
      <c r="BK57" s="1"/>
      <c r="BL57" s="1"/>
      <c r="BM57" s="1"/>
      <c r="BN57" s="1"/>
      <c r="BO57" s="1"/>
      <c r="BP57" s="1"/>
      <c r="BQ57" s="1"/>
      <c r="BR57" s="1"/>
      <c r="BS57" s="1"/>
      <c r="BT57" s="1"/>
      <c r="BU57" s="1"/>
      <c r="BV57" s="1"/>
      <c r="BW57" s="1"/>
      <c r="BX57" s="1"/>
      <c r="BY57" s="1"/>
      <c r="BZ57" s="1"/>
      <c r="CA57" s="1"/>
      <c r="CB57" s="1"/>
      <c r="CC57" s="1"/>
      <c r="CD57" s="1"/>
      <c r="CE57" s="1"/>
    </row>
    <row r="58" spans="1:83" s="2" customFormat="1" ht="12" customHeight="1">
      <c r="A58" s="1"/>
      <c r="B58" s="28"/>
      <c r="C58" s="72"/>
      <c r="D58" s="109"/>
      <c r="E58" s="119"/>
      <c r="F58" s="119"/>
      <c r="G58" s="119"/>
      <c r="H58" s="185"/>
      <c r="I58" s="230"/>
      <c r="J58" s="237"/>
      <c r="K58" s="232"/>
      <c r="L58" s="232"/>
      <c r="M58" s="232"/>
      <c r="N58" s="232"/>
      <c r="O58" s="237"/>
      <c r="P58" s="237"/>
      <c r="Q58" s="318"/>
      <c r="R58" s="349"/>
      <c r="S58" s="367"/>
      <c r="T58" s="367"/>
      <c r="U58" s="367"/>
      <c r="V58" s="367"/>
      <c r="W58" s="367"/>
      <c r="X58" s="367"/>
      <c r="Y58" s="367"/>
      <c r="Z58" s="367"/>
      <c r="AA58" s="367"/>
      <c r="AB58" s="367"/>
      <c r="AC58" s="519"/>
      <c r="AD58" s="1"/>
      <c r="AE58" s="1" t="str">
        <f>+I60</f>
        <v>□</v>
      </c>
      <c r="AF58" s="1" t="str">
        <f>R59</f>
        <v>□</v>
      </c>
      <c r="AG58" s="1"/>
      <c r="AH58" s="2"/>
      <c r="AI58" s="2"/>
      <c r="AJ58" s="2"/>
      <c r="AK58" s="2"/>
      <c r="AL58" s="2"/>
      <c r="AM58" s="540" t="s">
        <v>34</v>
      </c>
      <c r="AN58" s="540" t="s">
        <v>116</v>
      </c>
      <c r="AO58" s="541" t="s">
        <v>158</v>
      </c>
      <c r="AP58" s="541" t="s">
        <v>7</v>
      </c>
      <c r="AQ58" s="1"/>
      <c r="AR58" s="1"/>
      <c r="AS58" s="1"/>
      <c r="AT58" s="1"/>
      <c r="AU58" s="1"/>
      <c r="AV58" s="1"/>
      <c r="AW58" s="1"/>
      <c r="AX58" s="1"/>
      <c r="AY58" s="1"/>
      <c r="AZ58" s="1"/>
      <c r="BA58" s="1"/>
      <c r="BB58" s="2"/>
      <c r="BC58" s="2"/>
      <c r="BD58" s="2"/>
      <c r="BE58" s="2"/>
      <c r="BF58" s="2"/>
      <c r="BG58" s="2"/>
      <c r="BH58" s="2"/>
      <c r="BI58" s="2"/>
      <c r="BJ58" s="1"/>
      <c r="BK58" s="1"/>
      <c r="BL58" s="1"/>
      <c r="BM58" s="1"/>
      <c r="BN58" s="1"/>
      <c r="BO58" s="1"/>
      <c r="BP58" s="1"/>
      <c r="BQ58" s="1"/>
      <c r="BR58" s="1"/>
      <c r="BS58" s="1"/>
      <c r="BT58" s="1"/>
      <c r="BU58" s="1"/>
      <c r="BV58" s="1"/>
      <c r="BW58" s="1"/>
      <c r="BX58" s="1"/>
      <c r="BY58" s="1"/>
      <c r="BZ58" s="1"/>
      <c r="CA58" s="1"/>
      <c r="CB58" s="1"/>
      <c r="CC58" s="1"/>
      <c r="CD58" s="1"/>
      <c r="CE58" s="1"/>
    </row>
    <row r="59" spans="1:83" s="2" customFormat="1" ht="18" customHeight="1">
      <c r="A59" s="1"/>
      <c r="B59" s="28"/>
      <c r="C59" s="72"/>
      <c r="D59" s="109"/>
      <c r="E59" s="119"/>
      <c r="F59" s="119"/>
      <c r="G59" s="119"/>
      <c r="H59" s="185"/>
      <c r="I59" s="231" t="s">
        <v>120</v>
      </c>
      <c r="J59" s="285" t="s">
        <v>159</v>
      </c>
      <c r="K59" s="285"/>
      <c r="L59" s="285"/>
      <c r="M59" s="285"/>
      <c r="N59" s="285"/>
      <c r="O59" s="285"/>
      <c r="P59" s="285"/>
      <c r="Q59" s="319"/>
      <c r="R59" s="348" t="s">
        <v>120</v>
      </c>
      <c r="S59" s="367" t="s">
        <v>137</v>
      </c>
      <c r="T59" s="367"/>
      <c r="U59" s="367"/>
      <c r="V59" s="367"/>
      <c r="W59" s="367"/>
      <c r="X59" s="367"/>
      <c r="Y59" s="367"/>
      <c r="Z59" s="367"/>
      <c r="AA59" s="367"/>
      <c r="AB59" s="367"/>
      <c r="AC59" s="519"/>
      <c r="AD59" s="1"/>
      <c r="AE59" s="1"/>
      <c r="AF59" s="1" t="str">
        <f>+R60</f>
        <v>□</v>
      </c>
      <c r="AG59" s="1"/>
      <c r="AH59" s="2"/>
      <c r="AI59" s="2"/>
      <c r="AJ59" s="549"/>
      <c r="AK59" s="2"/>
      <c r="AL59" s="237" t="s">
        <v>31</v>
      </c>
      <c r="AM59" s="565" t="s">
        <v>33</v>
      </c>
      <c r="AN59" s="565" t="s">
        <v>111</v>
      </c>
      <c r="AO59" s="565" t="s">
        <v>228</v>
      </c>
      <c r="AP59" s="565" t="s">
        <v>166</v>
      </c>
      <c r="AQ59" s="565" t="s">
        <v>165</v>
      </c>
      <c r="AR59" s="565" t="s">
        <v>163</v>
      </c>
      <c r="AS59" s="565" t="s">
        <v>168</v>
      </c>
      <c r="AT59" s="562" t="s">
        <v>156</v>
      </c>
      <c r="AU59" s="1"/>
      <c r="AV59" s="1"/>
      <c r="AW59" s="1"/>
      <c r="AX59" s="1"/>
      <c r="AY59" s="1"/>
      <c r="AZ59" s="1"/>
      <c r="BA59" s="1"/>
      <c r="BB59" s="2"/>
      <c r="BC59" s="2"/>
      <c r="BD59" s="2"/>
      <c r="BE59" s="2"/>
      <c r="BF59" s="2"/>
      <c r="BG59" s="2"/>
      <c r="BH59" s="2"/>
      <c r="BI59" s="2"/>
      <c r="BJ59" s="1"/>
      <c r="BK59" s="1"/>
      <c r="BL59" s="1"/>
      <c r="BM59" s="1"/>
      <c r="BN59" s="1"/>
      <c r="BO59" s="1"/>
      <c r="BP59" s="1"/>
      <c r="BQ59" s="1"/>
      <c r="BR59" s="1"/>
      <c r="BS59" s="1"/>
      <c r="BT59" s="1"/>
      <c r="BU59" s="1"/>
      <c r="BV59" s="1"/>
      <c r="BW59" s="1"/>
      <c r="BX59" s="1"/>
      <c r="BY59" s="1"/>
      <c r="BZ59" s="1"/>
      <c r="CA59" s="1"/>
      <c r="CB59" s="1"/>
      <c r="CC59" s="1"/>
      <c r="CD59" s="1"/>
      <c r="CE59" s="1"/>
    </row>
    <row r="60" spans="1:83" s="2" customFormat="1" ht="18" customHeight="1">
      <c r="A60" s="1"/>
      <c r="B60" s="28"/>
      <c r="C60" s="72"/>
      <c r="D60" s="109"/>
      <c r="E60" s="119"/>
      <c r="F60" s="119"/>
      <c r="G60" s="119"/>
      <c r="H60" s="185"/>
      <c r="I60" s="231" t="s">
        <v>120</v>
      </c>
      <c r="J60" s="285" t="s">
        <v>171</v>
      </c>
      <c r="K60" s="285"/>
      <c r="L60" s="285"/>
      <c r="M60" s="285"/>
      <c r="N60" s="285"/>
      <c r="O60" s="285"/>
      <c r="P60" s="285"/>
      <c r="Q60" s="319"/>
      <c r="R60" s="348" t="s">
        <v>120</v>
      </c>
      <c r="S60" s="367" t="s">
        <v>174</v>
      </c>
      <c r="T60" s="367"/>
      <c r="U60" s="367"/>
      <c r="V60" s="367"/>
      <c r="W60" s="367"/>
      <c r="X60" s="367"/>
      <c r="Y60" s="367"/>
      <c r="Z60" s="367"/>
      <c r="AA60" s="367"/>
      <c r="AB60" s="367"/>
      <c r="AC60" s="519"/>
      <c r="AD60" s="1"/>
      <c r="AE60" s="1"/>
      <c r="AF60" s="1" t="str">
        <f>+R61</f>
        <v>□</v>
      </c>
      <c r="AG60" s="1"/>
      <c r="AH60" s="2"/>
      <c r="AI60" s="2"/>
      <c r="AJ60" s="2"/>
      <c r="AK60" s="2"/>
      <c r="AL60" s="237"/>
      <c r="AM60" s="540" t="s">
        <v>142</v>
      </c>
      <c r="AN60" s="540" t="s">
        <v>34</v>
      </c>
      <c r="AO60" s="540" t="s">
        <v>116</v>
      </c>
      <c r="AP60" s="540" t="s">
        <v>116</v>
      </c>
      <c r="AQ60" s="540" t="s">
        <v>116</v>
      </c>
      <c r="AR60" s="540" t="s">
        <v>116</v>
      </c>
      <c r="AS60" s="541" t="s">
        <v>158</v>
      </c>
      <c r="AT60" s="541" t="s">
        <v>7</v>
      </c>
      <c r="AU60" s="1"/>
      <c r="AV60" s="1"/>
      <c r="AW60" s="1"/>
      <c r="AX60" s="1"/>
      <c r="AY60" s="1"/>
      <c r="AZ60" s="1"/>
      <c r="BA60" s="1"/>
      <c r="BB60" s="2"/>
      <c r="BC60" s="2"/>
      <c r="BD60" s="2"/>
      <c r="BE60" s="2"/>
      <c r="BF60" s="2"/>
      <c r="BG60" s="2"/>
      <c r="BH60" s="2"/>
      <c r="BI60" s="2"/>
      <c r="BJ60" s="1"/>
      <c r="BK60" s="1"/>
      <c r="BL60" s="1"/>
      <c r="BM60" s="1"/>
      <c r="BN60" s="1"/>
      <c r="BO60" s="1"/>
      <c r="BP60" s="1"/>
      <c r="BQ60" s="1"/>
      <c r="BR60" s="1"/>
      <c r="BS60" s="1"/>
      <c r="BT60" s="1"/>
      <c r="BU60" s="1"/>
      <c r="BV60" s="1"/>
      <c r="BW60" s="1"/>
      <c r="BX60" s="1"/>
      <c r="BY60" s="1"/>
      <c r="BZ60" s="1"/>
      <c r="CA60" s="1"/>
      <c r="CB60" s="1"/>
      <c r="CC60" s="1"/>
      <c r="CD60" s="1"/>
      <c r="CE60" s="1"/>
    </row>
    <row r="61" spans="1:83" s="2" customFormat="1" ht="18" customHeight="1">
      <c r="A61" s="1"/>
      <c r="B61" s="28"/>
      <c r="C61" s="72"/>
      <c r="D61" s="109"/>
      <c r="E61" s="119"/>
      <c r="F61" s="119"/>
      <c r="G61" s="119"/>
      <c r="H61" s="185"/>
      <c r="I61" s="229"/>
      <c r="J61" s="285"/>
      <c r="K61" s="241"/>
      <c r="L61" s="285"/>
      <c r="M61" s="285"/>
      <c r="N61" s="285"/>
      <c r="O61" s="285"/>
      <c r="P61" s="285"/>
      <c r="Q61" s="319"/>
      <c r="R61" s="348" t="s">
        <v>120</v>
      </c>
      <c r="S61" s="367" t="s">
        <v>13</v>
      </c>
      <c r="T61" s="367"/>
      <c r="U61" s="367"/>
      <c r="V61" s="367"/>
      <c r="W61" s="367"/>
      <c r="X61" s="367"/>
      <c r="Y61" s="367"/>
      <c r="Z61" s="367"/>
      <c r="AA61" s="367"/>
      <c r="AB61" s="367"/>
      <c r="AC61" s="519"/>
      <c r="AD61" s="1"/>
      <c r="AE61" s="1"/>
      <c r="AF61" s="1"/>
      <c r="AG61" s="1"/>
      <c r="AH61" s="2"/>
      <c r="AI61" s="2"/>
      <c r="AJ61" s="2"/>
      <c r="AK61" s="2"/>
      <c r="AL61" s="2"/>
      <c r="AM61" s="2"/>
      <c r="AN61" s="2"/>
      <c r="AO61" s="2"/>
      <c r="AP61" s="2"/>
      <c r="AQ61" s="1"/>
      <c r="AR61" s="1"/>
      <c r="AS61" s="1"/>
      <c r="AT61" s="1"/>
      <c r="AU61" s="1"/>
      <c r="AV61" s="1"/>
      <c r="AW61" s="1"/>
      <c r="AX61" s="1"/>
      <c r="AY61" s="1"/>
      <c r="AZ61" s="1"/>
      <c r="BA61" s="1"/>
      <c r="BB61" s="2"/>
      <c r="BC61" s="2"/>
      <c r="BD61" s="2"/>
      <c r="BE61" s="2"/>
      <c r="BF61" s="2"/>
      <c r="BG61" s="2"/>
      <c r="BH61" s="2"/>
      <c r="BI61" s="2"/>
      <c r="BJ61" s="1"/>
      <c r="BK61" s="1"/>
      <c r="BL61" s="1"/>
      <c r="BM61" s="1"/>
      <c r="BN61" s="1"/>
      <c r="BO61" s="1"/>
      <c r="BP61" s="1"/>
      <c r="BQ61" s="1"/>
      <c r="BR61" s="1"/>
      <c r="BS61" s="1"/>
      <c r="BT61" s="1"/>
      <c r="BU61" s="1"/>
      <c r="BV61" s="1"/>
      <c r="BW61" s="1"/>
      <c r="BX61" s="1"/>
      <c r="BY61" s="1"/>
      <c r="BZ61" s="1"/>
      <c r="CA61" s="1"/>
      <c r="CB61" s="1"/>
      <c r="CC61" s="1"/>
      <c r="CD61" s="1"/>
      <c r="CE61" s="1"/>
    </row>
    <row r="62" spans="1:83" s="2" customFormat="1" ht="23.25" customHeight="1">
      <c r="A62" s="1"/>
      <c r="B62" s="28"/>
      <c r="C62" s="72"/>
      <c r="D62" s="109"/>
      <c r="E62" s="119"/>
      <c r="F62" s="119"/>
      <c r="G62" s="119"/>
      <c r="H62" s="185"/>
      <c r="I62" s="232"/>
      <c r="J62" s="237"/>
      <c r="K62" s="232"/>
      <c r="L62" s="232"/>
      <c r="M62" s="232"/>
      <c r="N62" s="232"/>
      <c r="O62" s="237"/>
      <c r="P62" s="237"/>
      <c r="Q62" s="318"/>
      <c r="R62" s="350"/>
      <c r="S62" s="367"/>
      <c r="T62" s="367"/>
      <c r="U62" s="367"/>
      <c r="V62" s="367"/>
      <c r="W62" s="367"/>
      <c r="X62" s="367"/>
      <c r="Y62" s="367"/>
      <c r="Z62" s="367"/>
      <c r="AA62" s="367"/>
      <c r="AB62" s="367"/>
      <c r="AC62" s="519"/>
      <c r="AD62" s="1"/>
      <c r="AE62" s="1"/>
      <c r="AF62" s="1"/>
      <c r="AG62" s="1"/>
      <c r="AH62" s="2"/>
      <c r="AI62" s="2"/>
      <c r="AJ62" s="2"/>
      <c r="AK62" s="2"/>
      <c r="AL62" s="2"/>
      <c r="AM62" s="2"/>
      <c r="AN62" s="2"/>
      <c r="AO62" s="2"/>
      <c r="AP62" s="2"/>
      <c r="AQ62" s="1"/>
      <c r="AR62" s="1"/>
      <c r="AS62" s="1"/>
      <c r="AT62" s="1"/>
      <c r="AU62" s="1"/>
      <c r="AV62" s="1"/>
      <c r="AW62" s="1"/>
      <c r="AX62" s="1"/>
      <c r="AY62" s="1"/>
      <c r="AZ62" s="1"/>
      <c r="BA62" s="1"/>
      <c r="BB62" s="2"/>
      <c r="BC62" s="2"/>
      <c r="BD62" s="2"/>
      <c r="BE62" s="2"/>
      <c r="BF62" s="2"/>
      <c r="BG62" s="2"/>
      <c r="BH62" s="2"/>
      <c r="BI62" s="2"/>
      <c r="BJ62" s="1"/>
      <c r="BK62" s="1"/>
      <c r="BL62" s="1"/>
      <c r="BM62" s="1"/>
      <c r="BN62" s="1"/>
      <c r="BO62" s="1"/>
      <c r="BP62" s="1"/>
      <c r="BQ62" s="1"/>
      <c r="BR62" s="1"/>
      <c r="BS62" s="1"/>
      <c r="BT62" s="1"/>
      <c r="BU62" s="1"/>
      <c r="BV62" s="1"/>
      <c r="BW62" s="1"/>
      <c r="BX62" s="1"/>
      <c r="BY62" s="1"/>
      <c r="BZ62" s="1"/>
      <c r="CA62" s="1"/>
      <c r="CB62" s="1"/>
      <c r="CC62" s="1"/>
      <c r="CD62" s="1"/>
      <c r="CE62" s="1"/>
    </row>
    <row r="63" spans="1:83" s="2" customFormat="1" ht="14.15" customHeight="1">
      <c r="A63" s="1"/>
      <c r="B63" s="28"/>
      <c r="C63" s="72"/>
      <c r="D63" s="109"/>
      <c r="E63" s="115" t="s">
        <v>50</v>
      </c>
      <c r="F63" s="135"/>
      <c r="G63" s="135"/>
      <c r="H63" s="186"/>
      <c r="I63" s="233" t="s">
        <v>120</v>
      </c>
      <c r="J63" s="236" t="s">
        <v>176</v>
      </c>
      <c r="K63" s="236"/>
      <c r="L63" s="236"/>
      <c r="M63" s="236"/>
      <c r="N63" s="236"/>
      <c r="O63" s="236"/>
      <c r="P63" s="236"/>
      <c r="Q63" s="320"/>
      <c r="R63" s="351" t="s">
        <v>180</v>
      </c>
      <c r="S63" s="407"/>
      <c r="T63" s="407"/>
      <c r="U63" s="407"/>
      <c r="V63" s="407"/>
      <c r="W63" s="407"/>
      <c r="X63" s="407"/>
      <c r="Y63" s="407"/>
      <c r="Z63" s="407"/>
      <c r="AA63" s="407"/>
      <c r="AB63" s="474"/>
      <c r="AC63" s="520"/>
      <c r="AD63" s="1"/>
      <c r="AE63" s="533" t="str">
        <f>+I63</f>
        <v>□</v>
      </c>
      <c r="AF63" s="1">
        <f>IF(AE64="■",1,IF(AE65="■",1,0))</f>
        <v>0</v>
      </c>
      <c r="AG63" s="1"/>
      <c r="AH63" s="541" t="str">
        <f>IF(AE63&amp;AE64&amp;AE65="■□□","◎無し",IF(AE63&amp;AE64&amp;AE65="□■□","●適合",IF(AE63&amp;AE64&amp;AE65="□□■","◆未達",IF(AE63&amp;AE64&amp;AE65="□□□","■未答","▼矛盾"))))</f>
        <v>■未答</v>
      </c>
      <c r="AI63" s="549"/>
      <c r="AJ63" s="2"/>
      <c r="AK63" s="2"/>
      <c r="AL63" s="237" t="s">
        <v>40</v>
      </c>
      <c r="AM63" s="562" t="s">
        <v>182</v>
      </c>
      <c r="AN63" s="562" t="s">
        <v>179</v>
      </c>
      <c r="AO63" s="562" t="s">
        <v>184</v>
      </c>
      <c r="AP63" s="562" t="s">
        <v>187</v>
      </c>
      <c r="AQ63" s="562" t="s">
        <v>156</v>
      </c>
      <c r="AR63" s="1"/>
      <c r="AS63" s="1"/>
      <c r="AT63" s="1"/>
      <c r="AU63" s="1"/>
      <c r="AV63" s="1"/>
      <c r="AW63" s="1"/>
      <c r="AX63" s="1"/>
      <c r="AY63" s="1"/>
      <c r="AZ63" s="1"/>
      <c r="BA63" s="1"/>
      <c r="BB63" s="2"/>
      <c r="BC63" s="2"/>
      <c r="BD63" s="2"/>
      <c r="BE63" s="570"/>
      <c r="BF63" s="2"/>
      <c r="BG63" s="2"/>
      <c r="BH63" s="2"/>
      <c r="BI63" s="2"/>
      <c r="BJ63" s="1"/>
      <c r="BK63" s="1"/>
      <c r="BL63" s="1"/>
      <c r="BM63" s="1"/>
      <c r="BN63" s="1"/>
      <c r="BO63" s="1"/>
      <c r="BP63" s="1"/>
      <c r="BQ63" s="1"/>
      <c r="BR63" s="1"/>
      <c r="BS63" s="1"/>
      <c r="BT63" s="1"/>
      <c r="BU63" s="1"/>
      <c r="BV63" s="1"/>
      <c r="BW63" s="1"/>
      <c r="BX63" s="1"/>
      <c r="BY63" s="1"/>
      <c r="BZ63" s="1"/>
      <c r="CA63" s="1"/>
      <c r="CB63" s="1"/>
      <c r="CC63" s="1"/>
      <c r="CD63" s="1"/>
      <c r="CE63" s="1"/>
    </row>
    <row r="64" spans="1:83" s="2" customFormat="1" ht="14.15" customHeight="1">
      <c r="A64" s="1"/>
      <c r="B64" s="28"/>
      <c r="C64" s="72"/>
      <c r="D64" s="109"/>
      <c r="E64" s="109"/>
      <c r="F64" s="119"/>
      <c r="G64" s="119"/>
      <c r="H64" s="185"/>
      <c r="I64" s="234" t="s">
        <v>120</v>
      </c>
      <c r="J64" s="285" t="s">
        <v>190</v>
      </c>
      <c r="K64" s="285"/>
      <c r="L64" s="285"/>
      <c r="M64" s="285"/>
      <c r="N64" s="285"/>
      <c r="O64" s="285"/>
      <c r="P64" s="285"/>
      <c r="Q64" s="319"/>
      <c r="R64" s="352" t="s">
        <v>44</v>
      </c>
      <c r="S64" s="408"/>
      <c r="T64" s="408"/>
      <c r="U64" s="408"/>
      <c r="V64" s="408"/>
      <c r="W64" s="408"/>
      <c r="X64" s="408"/>
      <c r="Y64" s="457"/>
      <c r="Z64" s="457"/>
      <c r="AA64" s="367" t="s">
        <v>149</v>
      </c>
      <c r="AB64" s="367"/>
      <c r="AC64" s="519"/>
      <c r="AD64" s="1"/>
      <c r="AE64" s="1" t="str">
        <f>+I64</f>
        <v>□</v>
      </c>
      <c r="AF64" s="1">
        <f>+Y64</f>
        <v>0</v>
      </c>
      <c r="AG64" s="1"/>
      <c r="AH64" s="2"/>
      <c r="AI64" s="2"/>
      <c r="AJ64" s="540" t="str">
        <f>IF(AF63=1,IF(AF64=0,"◎無段",IF(AF64&gt;20,"◆未達","●範囲内")),"■未答")</f>
        <v>■未答</v>
      </c>
      <c r="AK64" s="2"/>
      <c r="AL64" s="237"/>
      <c r="AM64" s="540" t="s">
        <v>113</v>
      </c>
      <c r="AN64" s="540" t="s">
        <v>34</v>
      </c>
      <c r="AO64" s="540" t="s">
        <v>116</v>
      </c>
      <c r="AP64" s="541" t="s">
        <v>158</v>
      </c>
      <c r="AQ64" s="541" t="s">
        <v>7</v>
      </c>
      <c r="AR64" s="1"/>
      <c r="AS64" s="1"/>
      <c r="AT64" s="1"/>
      <c r="AU64" s="1"/>
      <c r="AV64" s="1"/>
      <c r="AW64" s="1"/>
      <c r="AX64" s="1"/>
      <c r="AY64" s="1"/>
      <c r="AZ64" s="1"/>
      <c r="BA64" s="1"/>
      <c r="BB64" s="2"/>
      <c r="BC64" s="2"/>
      <c r="BD64" s="2"/>
      <c r="BE64" s="570"/>
      <c r="BF64" s="2"/>
      <c r="BG64" s="2"/>
      <c r="BH64" s="2"/>
      <c r="BI64" s="2"/>
      <c r="BJ64" s="1"/>
      <c r="BK64" s="1"/>
      <c r="BL64" s="1"/>
      <c r="BM64" s="1"/>
      <c r="BN64" s="1"/>
      <c r="BO64" s="1"/>
      <c r="BP64" s="1"/>
      <c r="BQ64" s="1"/>
      <c r="BR64" s="1"/>
      <c r="BS64" s="1"/>
      <c r="BT64" s="1"/>
      <c r="BU64" s="1"/>
      <c r="BV64" s="1"/>
      <c r="BW64" s="1"/>
      <c r="BX64" s="1"/>
      <c r="BY64" s="1"/>
      <c r="BZ64" s="1"/>
      <c r="CA64" s="1"/>
      <c r="CB64" s="1"/>
      <c r="CC64" s="1"/>
      <c r="CD64" s="1"/>
      <c r="CE64" s="1"/>
    </row>
    <row r="65" spans="1:83" s="2" customFormat="1" ht="14.15" customHeight="1">
      <c r="A65" s="1"/>
      <c r="B65" s="28"/>
      <c r="C65" s="72"/>
      <c r="D65" s="109"/>
      <c r="E65" s="114"/>
      <c r="F65" s="134"/>
      <c r="G65" s="134"/>
      <c r="H65" s="187"/>
      <c r="I65" s="222" t="s">
        <v>120</v>
      </c>
      <c r="J65" s="281" t="s">
        <v>191</v>
      </c>
      <c r="K65" s="281"/>
      <c r="L65" s="281"/>
      <c r="M65" s="281"/>
      <c r="N65" s="281"/>
      <c r="O65" s="281"/>
      <c r="P65" s="281"/>
      <c r="Q65" s="321"/>
      <c r="R65" s="353" t="s">
        <v>192</v>
      </c>
      <c r="S65" s="409"/>
      <c r="T65" s="409"/>
      <c r="U65" s="409"/>
      <c r="V65" s="409"/>
      <c r="W65" s="409"/>
      <c r="X65" s="409"/>
      <c r="Y65" s="448"/>
      <c r="Z65" s="448"/>
      <c r="AA65" s="371" t="s">
        <v>149</v>
      </c>
      <c r="AB65" s="371"/>
      <c r="AC65" s="521"/>
      <c r="AD65" s="1"/>
      <c r="AE65" s="1" t="str">
        <f>+I65</f>
        <v>□</v>
      </c>
      <c r="AF65" s="1">
        <f>+Y65</f>
        <v>0</v>
      </c>
      <c r="AG65" s="1"/>
      <c r="AH65" s="2"/>
      <c r="AI65" s="2"/>
      <c r="AJ65" s="540" t="str">
        <f>IF(AF63=1,IF(AF65=0,"◎無段",IF(AF65&gt;5,"◆未達","●範囲内")),"■未答")</f>
        <v>■未答</v>
      </c>
      <c r="AK65" s="2"/>
      <c r="AL65" s="2"/>
      <c r="AM65" s="2"/>
      <c r="AN65" s="2"/>
      <c r="AO65" s="2"/>
      <c r="AP65" s="2"/>
      <c r="AQ65" s="1"/>
      <c r="AR65" s="1"/>
      <c r="AS65" s="1"/>
      <c r="AT65" s="1"/>
      <c r="AU65" s="1"/>
      <c r="AV65" s="1"/>
      <c r="AW65" s="1"/>
      <c r="AX65" s="1"/>
      <c r="AY65" s="1"/>
      <c r="AZ65" s="1"/>
      <c r="BA65" s="1"/>
      <c r="BB65" s="2"/>
      <c r="BC65" s="2"/>
      <c r="BD65" s="2"/>
      <c r="BE65" s="2"/>
      <c r="BF65" s="2"/>
      <c r="BG65" s="2"/>
      <c r="BH65" s="2"/>
      <c r="BI65" s="2"/>
      <c r="BJ65" s="1"/>
      <c r="BK65" s="1"/>
      <c r="BL65" s="1"/>
      <c r="BM65" s="1"/>
      <c r="BN65" s="1"/>
      <c r="BO65" s="1"/>
      <c r="BP65" s="1"/>
      <c r="BQ65" s="1"/>
      <c r="BR65" s="1"/>
      <c r="BS65" s="1"/>
      <c r="BT65" s="1"/>
      <c r="BU65" s="1"/>
      <c r="BV65" s="1"/>
      <c r="BW65" s="1"/>
      <c r="BX65" s="1"/>
      <c r="BY65" s="1"/>
      <c r="BZ65" s="1"/>
      <c r="CA65" s="1"/>
      <c r="CB65" s="1"/>
      <c r="CC65" s="1"/>
      <c r="CD65" s="1"/>
      <c r="CE65" s="1"/>
    </row>
    <row r="66" spans="1:83" s="2" customFormat="1" ht="20.149999999999999" customHeight="1">
      <c r="A66" s="1"/>
      <c r="B66" s="28"/>
      <c r="C66" s="72"/>
      <c r="D66" s="110"/>
      <c r="E66" s="117" t="s">
        <v>18</v>
      </c>
      <c r="F66" s="137"/>
      <c r="G66" s="137"/>
      <c r="H66" s="188"/>
      <c r="I66" s="235" t="s">
        <v>120</v>
      </c>
      <c r="J66" s="289" t="s">
        <v>176</v>
      </c>
      <c r="K66" s="289"/>
      <c r="L66" s="289"/>
      <c r="M66" s="235" t="s">
        <v>120</v>
      </c>
      <c r="N66" s="289" t="s">
        <v>193</v>
      </c>
      <c r="O66" s="289"/>
      <c r="P66" s="289"/>
      <c r="Q66" s="322"/>
      <c r="R66" s="354"/>
      <c r="S66" s="410"/>
      <c r="T66" s="410"/>
      <c r="U66" s="410"/>
      <c r="V66" s="410"/>
      <c r="W66" s="410"/>
      <c r="X66" s="410"/>
      <c r="Y66" s="410"/>
      <c r="Z66" s="410"/>
      <c r="AA66" s="410"/>
      <c r="AB66" s="410"/>
      <c r="AC66" s="522"/>
      <c r="AD66" s="1"/>
      <c r="AE66" s="533" t="str">
        <f>+I66</f>
        <v>□</v>
      </c>
      <c r="AF66" s="1" t="str">
        <f>+M66</f>
        <v>□</v>
      </c>
      <c r="AG66" s="1"/>
      <c r="AH66" s="540" t="str">
        <f>IF(AE66&amp;AF66="■□","◎無し",IF(AE66&amp;AF66="□■","●適合",IF(AE66&amp;AF66="□□","■未答","▼矛盾")))</f>
        <v>■未答</v>
      </c>
      <c r="AI66" s="542"/>
      <c r="AJ66" s="2"/>
      <c r="AK66" s="2"/>
      <c r="AL66" s="2"/>
      <c r="AM66" s="2"/>
      <c r="AN66" s="2"/>
      <c r="AO66" s="2"/>
      <c r="AP66" s="2"/>
      <c r="AQ66" s="1"/>
      <c r="AR66" s="1"/>
      <c r="AS66" s="1"/>
      <c r="AT66" s="1"/>
      <c r="AU66" s="1"/>
      <c r="AV66" s="1"/>
      <c r="AW66" s="1"/>
      <c r="AX66" s="1"/>
      <c r="AY66" s="1"/>
      <c r="AZ66" s="1"/>
      <c r="BA66" s="1"/>
      <c r="BB66" s="2"/>
      <c r="BC66" s="2"/>
      <c r="BD66" s="2"/>
      <c r="BE66" s="2"/>
      <c r="BF66" s="2"/>
      <c r="BG66" s="2"/>
      <c r="BH66" s="2"/>
      <c r="BI66" s="2"/>
      <c r="BJ66" s="1"/>
      <c r="BK66" s="1"/>
      <c r="BL66" s="1"/>
      <c r="BM66" s="1"/>
      <c r="BN66" s="1"/>
      <c r="BO66" s="1"/>
      <c r="BP66" s="1"/>
      <c r="BQ66" s="1"/>
      <c r="BR66" s="1"/>
      <c r="BS66" s="1"/>
      <c r="BT66" s="1"/>
      <c r="BU66" s="1"/>
      <c r="BV66" s="1"/>
      <c r="BW66" s="1"/>
      <c r="BX66" s="1"/>
      <c r="BY66" s="1"/>
      <c r="BZ66" s="1"/>
      <c r="CA66" s="1"/>
      <c r="CB66" s="1"/>
      <c r="CC66" s="1"/>
      <c r="CD66" s="1"/>
      <c r="CE66" s="1"/>
    </row>
    <row r="67" spans="1:83" s="2" customFormat="1" ht="37.5" customHeight="1">
      <c r="A67" s="1"/>
      <c r="B67" s="28"/>
      <c r="C67" s="72"/>
      <c r="D67" s="110"/>
      <c r="E67" s="117" t="s">
        <v>52</v>
      </c>
      <c r="F67" s="137"/>
      <c r="G67" s="137"/>
      <c r="H67" s="188"/>
      <c r="I67" s="235" t="s">
        <v>120</v>
      </c>
      <c r="J67" s="289" t="s">
        <v>176</v>
      </c>
      <c r="K67" s="289"/>
      <c r="L67" s="289"/>
      <c r="M67" s="235" t="s">
        <v>120</v>
      </c>
      <c r="N67" s="289" t="s">
        <v>193</v>
      </c>
      <c r="O67" s="289"/>
      <c r="P67" s="289"/>
      <c r="Q67" s="322"/>
      <c r="R67" s="354"/>
      <c r="S67" s="410"/>
      <c r="T67" s="410"/>
      <c r="U67" s="410"/>
      <c r="V67" s="410"/>
      <c r="W67" s="410"/>
      <c r="X67" s="410"/>
      <c r="Y67" s="410"/>
      <c r="Z67" s="410"/>
      <c r="AA67" s="410"/>
      <c r="AB67" s="410"/>
      <c r="AC67" s="522"/>
      <c r="AD67" s="1"/>
      <c r="AE67" s="533" t="str">
        <f>+I67</f>
        <v>□</v>
      </c>
      <c r="AF67" s="1" t="str">
        <f>+M67</f>
        <v>□</v>
      </c>
      <c r="AG67" s="1"/>
      <c r="AH67" s="540" t="str">
        <f>IF(AE67&amp;AF67="■□","◎無し",IF(AE67&amp;AF67="□■","●適合",IF(AE67&amp;AF67="□□","■未答","▼矛盾")))</f>
        <v>■未答</v>
      </c>
      <c r="AI67" s="542"/>
      <c r="AJ67" s="2"/>
      <c r="AK67" s="2"/>
      <c r="AL67" s="2"/>
      <c r="AM67" s="2"/>
      <c r="AN67" s="2"/>
      <c r="AO67" s="2"/>
      <c r="AP67" s="2"/>
      <c r="AQ67" s="1"/>
      <c r="AR67" s="1"/>
      <c r="AS67" s="1"/>
      <c r="AT67" s="1"/>
      <c r="AU67" s="1"/>
      <c r="AV67" s="1"/>
      <c r="AW67" s="1"/>
      <c r="AX67" s="1"/>
      <c r="AY67" s="1"/>
      <c r="AZ67" s="1"/>
      <c r="BA67" s="1"/>
      <c r="BB67" s="2"/>
      <c r="BC67" s="2"/>
      <c r="BD67" s="2"/>
      <c r="BE67" s="2"/>
      <c r="BF67" s="2"/>
      <c r="BG67" s="2"/>
      <c r="BH67" s="2"/>
      <c r="BI67" s="2"/>
      <c r="BJ67" s="1"/>
      <c r="BK67" s="1"/>
      <c r="BL67" s="1"/>
      <c r="BM67" s="1"/>
      <c r="BN67" s="1"/>
      <c r="BO67" s="1"/>
      <c r="BP67" s="1"/>
      <c r="BQ67" s="1"/>
      <c r="BR67" s="1"/>
      <c r="BS67" s="1"/>
      <c r="BT67" s="1"/>
      <c r="BU67" s="1"/>
      <c r="BV67" s="1"/>
      <c r="BW67" s="1"/>
      <c r="BX67" s="1"/>
      <c r="BY67" s="1"/>
      <c r="BZ67" s="1"/>
      <c r="CA67" s="1"/>
      <c r="CB67" s="1"/>
      <c r="CC67" s="1"/>
      <c r="CD67" s="1"/>
      <c r="CE67" s="1"/>
    </row>
    <row r="68" spans="1:83" s="2" customFormat="1" ht="37.5" customHeight="1">
      <c r="A68" s="1"/>
      <c r="B68" s="28"/>
      <c r="C68" s="72"/>
      <c r="D68" s="110"/>
      <c r="E68" s="112" t="s">
        <v>54</v>
      </c>
      <c r="F68" s="115"/>
      <c r="G68" s="115"/>
      <c r="H68" s="189"/>
      <c r="I68" s="236"/>
      <c r="J68" s="236"/>
      <c r="K68" s="236"/>
      <c r="L68" s="236"/>
      <c r="M68" s="236"/>
      <c r="N68" s="236"/>
      <c r="O68" s="236"/>
      <c r="P68" s="236"/>
      <c r="Q68" s="320"/>
      <c r="R68" s="355"/>
      <c r="S68" s="370"/>
      <c r="T68" s="370"/>
      <c r="U68" s="370"/>
      <c r="V68" s="370"/>
      <c r="W68" s="370"/>
      <c r="X68" s="370"/>
      <c r="Y68" s="370"/>
      <c r="Z68" s="370"/>
      <c r="AA68" s="370"/>
      <c r="AB68" s="475" t="s">
        <v>180</v>
      </c>
      <c r="AC68" s="522"/>
      <c r="AD68" s="1"/>
      <c r="AE68" s="533" t="str">
        <f>+I69</f>
        <v>□</v>
      </c>
      <c r="AF68" s="1"/>
      <c r="AG68" s="1"/>
      <c r="AH68" s="541" t="str">
        <f>IF(AE68&amp;AE69&amp;AE70="■□□","◎無し",IF(AE68&amp;AE69&amp;AE70="□■□","●適合",IF(AE68&amp;AE69&amp;AE70="□□■","◆未達",IF(AE68&amp;AE69&amp;AE70="□□□","■未答","▼矛盾"))))</f>
        <v>■未答</v>
      </c>
      <c r="AI68" s="549"/>
      <c r="AJ68" s="2"/>
      <c r="AK68" s="2"/>
      <c r="AL68" s="237" t="s">
        <v>40</v>
      </c>
      <c r="AM68" s="562" t="s">
        <v>182</v>
      </c>
      <c r="AN68" s="562" t="s">
        <v>179</v>
      </c>
      <c r="AO68" s="562" t="s">
        <v>184</v>
      </c>
      <c r="AP68" s="562" t="s">
        <v>187</v>
      </c>
      <c r="AQ68" s="562" t="s">
        <v>156</v>
      </c>
      <c r="AR68" s="1"/>
      <c r="AS68" s="1"/>
      <c r="AT68" s="1"/>
      <c r="AU68" s="1"/>
      <c r="AV68" s="1"/>
      <c r="AW68" s="1"/>
      <c r="AX68" s="1"/>
      <c r="AY68" s="1"/>
      <c r="AZ68" s="1"/>
      <c r="BA68" s="1"/>
      <c r="BB68" s="2"/>
      <c r="BC68" s="2"/>
      <c r="BD68" s="2"/>
      <c r="BE68" s="2"/>
      <c r="BF68" s="2"/>
      <c r="BG68" s="2"/>
      <c r="BH68" s="2"/>
      <c r="BI68" s="2"/>
      <c r="BJ68" s="1"/>
      <c r="BK68" s="1"/>
      <c r="BL68" s="1"/>
      <c r="BM68" s="1"/>
      <c r="BN68" s="1"/>
      <c r="BO68" s="1"/>
      <c r="BP68" s="1"/>
      <c r="BQ68" s="1"/>
      <c r="BR68" s="1"/>
      <c r="BS68" s="1"/>
      <c r="BT68" s="1"/>
      <c r="BU68" s="1"/>
      <c r="BV68" s="1"/>
      <c r="BW68" s="1"/>
      <c r="BX68" s="1"/>
      <c r="BY68" s="1"/>
      <c r="BZ68" s="1"/>
      <c r="CA68" s="1"/>
      <c r="CB68" s="1"/>
      <c r="CC68" s="1"/>
      <c r="CD68" s="1"/>
      <c r="CE68" s="1"/>
    </row>
    <row r="69" spans="1:83" s="2" customFormat="1" ht="36" customHeight="1">
      <c r="A69" s="1"/>
      <c r="B69" s="28"/>
      <c r="C69" s="72"/>
      <c r="D69" s="110"/>
      <c r="E69" s="110"/>
      <c r="F69" s="137" t="s">
        <v>195</v>
      </c>
      <c r="G69" s="165"/>
      <c r="H69" s="190"/>
      <c r="I69" s="234" t="s">
        <v>120</v>
      </c>
      <c r="J69" s="237" t="s">
        <v>176</v>
      </c>
      <c r="K69" s="237"/>
      <c r="L69" s="237"/>
      <c r="M69" s="237"/>
      <c r="N69" s="237"/>
      <c r="O69" s="237"/>
      <c r="P69" s="237"/>
      <c r="Q69" s="318"/>
      <c r="R69" s="356" t="s">
        <v>196</v>
      </c>
      <c r="S69" s="411"/>
      <c r="T69" s="411"/>
      <c r="U69" s="411"/>
      <c r="V69" s="411"/>
      <c r="W69" s="443"/>
      <c r="X69" s="443"/>
      <c r="Y69" s="443"/>
      <c r="Z69" s="443"/>
      <c r="AA69" s="367" t="s">
        <v>198</v>
      </c>
      <c r="AB69" s="476"/>
      <c r="AC69" s="522"/>
      <c r="AD69" s="1"/>
      <c r="AE69" s="1" t="str">
        <f>+I70</f>
        <v>□</v>
      </c>
      <c r="AF69" s="1">
        <f>+W69</f>
        <v>0</v>
      </c>
      <c r="AG69" s="1"/>
      <c r="AH69" s="2"/>
      <c r="AI69" s="2"/>
      <c r="AJ69" s="540" t="str">
        <f>IF(AF69=0,"■未答",IF(AF69&lt;=9,IF(AF69&gt;=3,"●適合","◆過小"),"◆過大"))</f>
        <v>■未答</v>
      </c>
      <c r="AK69" s="2"/>
      <c r="AL69" s="237"/>
      <c r="AM69" s="540" t="s">
        <v>113</v>
      </c>
      <c r="AN69" s="540" t="s">
        <v>34</v>
      </c>
      <c r="AO69" s="540" t="s">
        <v>116</v>
      </c>
      <c r="AP69" s="541" t="s">
        <v>158</v>
      </c>
      <c r="AQ69" s="541" t="s">
        <v>7</v>
      </c>
      <c r="AR69" s="1"/>
      <c r="AS69" s="1"/>
      <c r="AT69" s="1"/>
      <c r="AU69" s="1"/>
      <c r="AV69" s="1"/>
      <c r="AW69" s="1"/>
      <c r="AX69" s="1"/>
      <c r="AY69" s="1"/>
      <c r="AZ69" s="1"/>
      <c r="BA69" s="1"/>
      <c r="BB69" s="2"/>
      <c r="BC69" s="2"/>
      <c r="BD69" s="2"/>
      <c r="BE69" s="2"/>
      <c r="BF69" s="2"/>
      <c r="BG69" s="2"/>
      <c r="BH69" s="2"/>
      <c r="BI69" s="2"/>
      <c r="BJ69" s="1"/>
      <c r="BK69" s="1"/>
      <c r="BL69" s="1"/>
      <c r="BM69" s="1"/>
      <c r="BN69" s="1"/>
      <c r="BO69" s="1"/>
      <c r="BP69" s="1"/>
      <c r="BQ69" s="1"/>
      <c r="BR69" s="1"/>
      <c r="BS69" s="1"/>
      <c r="BT69" s="1"/>
      <c r="BU69" s="1"/>
      <c r="BV69" s="1"/>
      <c r="BW69" s="1"/>
      <c r="BX69" s="1"/>
      <c r="BY69" s="1"/>
      <c r="BZ69" s="1"/>
      <c r="CA69" s="1"/>
      <c r="CB69" s="1"/>
      <c r="CC69" s="1"/>
      <c r="CD69" s="1"/>
      <c r="CE69" s="1"/>
    </row>
    <row r="70" spans="1:83" s="2" customFormat="1" ht="42" customHeight="1">
      <c r="A70" s="1"/>
      <c r="B70" s="28"/>
      <c r="C70" s="72"/>
      <c r="D70" s="110"/>
      <c r="E70" s="110"/>
      <c r="F70" s="137" t="s">
        <v>93</v>
      </c>
      <c r="G70" s="165"/>
      <c r="H70" s="190"/>
      <c r="I70" s="234" t="s">
        <v>120</v>
      </c>
      <c r="J70" s="237" t="s">
        <v>101</v>
      </c>
      <c r="K70" s="232"/>
      <c r="L70" s="232"/>
      <c r="M70" s="232"/>
      <c r="N70" s="232"/>
      <c r="O70" s="237"/>
      <c r="P70" s="237"/>
      <c r="Q70" s="318"/>
      <c r="R70" s="356" t="s">
        <v>199</v>
      </c>
      <c r="S70" s="411"/>
      <c r="T70" s="411"/>
      <c r="U70" s="411"/>
      <c r="V70" s="411"/>
      <c r="W70" s="443"/>
      <c r="X70" s="443"/>
      <c r="Y70" s="443"/>
      <c r="Z70" s="443"/>
      <c r="AA70" s="367" t="s">
        <v>200</v>
      </c>
      <c r="AB70" s="476"/>
      <c r="AC70" s="522"/>
      <c r="AD70" s="1"/>
      <c r="AE70" s="1" t="str">
        <f>+I71</f>
        <v>□</v>
      </c>
      <c r="AF70" s="1">
        <f>+W70</f>
        <v>0</v>
      </c>
      <c r="AG70" s="1"/>
      <c r="AH70" s="2"/>
      <c r="AI70" s="2"/>
      <c r="AJ70" s="540" t="str">
        <f>IF(AF70=0,"◆母数なし",IF(AF69=0,"■未答",IF((AF69/AF70)&lt;0.5,"●1/2以下","◆1/2超過")))</f>
        <v>◆母数なし</v>
      </c>
      <c r="AK70" s="2"/>
      <c r="AL70" s="2"/>
      <c r="AM70" s="2"/>
      <c r="AN70" s="2"/>
      <c r="AO70" s="2"/>
      <c r="AP70" s="2"/>
      <c r="AQ70" s="1"/>
      <c r="AR70" s="1"/>
      <c r="AS70" s="1"/>
      <c r="AT70" s="1"/>
      <c r="AU70" s="1"/>
      <c r="AV70" s="1"/>
      <c r="AW70" s="1"/>
      <c r="AX70" s="1"/>
      <c r="AY70" s="1"/>
      <c r="AZ70" s="1"/>
      <c r="BA70" s="1"/>
      <c r="BB70" s="2"/>
      <c r="BC70" s="2"/>
      <c r="BD70" s="2"/>
      <c r="BE70" s="2"/>
      <c r="BF70" s="2"/>
      <c r="BG70" s="2"/>
      <c r="BH70" s="2"/>
      <c r="BI70" s="2"/>
      <c r="BJ70" s="1"/>
      <c r="BK70" s="1"/>
      <c r="BL70" s="1"/>
      <c r="BM70" s="1"/>
      <c r="BN70" s="1"/>
      <c r="BO70" s="1"/>
      <c r="BP70" s="1"/>
      <c r="BQ70" s="1"/>
      <c r="BR70" s="1"/>
      <c r="BS70" s="1"/>
      <c r="BT70" s="1"/>
      <c r="BU70" s="1"/>
      <c r="BV70" s="1"/>
      <c r="BW70" s="1"/>
      <c r="BX70" s="1"/>
      <c r="BY70" s="1"/>
      <c r="BZ70" s="1"/>
      <c r="CA70" s="1"/>
      <c r="CB70" s="1"/>
      <c r="CC70" s="1"/>
      <c r="CD70" s="1"/>
      <c r="CE70" s="1"/>
    </row>
    <row r="71" spans="1:83" s="2" customFormat="1" ht="36" customHeight="1">
      <c r="A71" s="1"/>
      <c r="B71" s="28"/>
      <c r="C71" s="72"/>
      <c r="D71" s="110"/>
      <c r="E71" s="110"/>
      <c r="F71" s="137" t="s">
        <v>201</v>
      </c>
      <c r="G71" s="165"/>
      <c r="H71" s="190"/>
      <c r="I71" s="234" t="s">
        <v>120</v>
      </c>
      <c r="J71" s="237" t="s">
        <v>202</v>
      </c>
      <c r="K71" s="232"/>
      <c r="L71" s="232"/>
      <c r="M71" s="232"/>
      <c r="N71" s="232"/>
      <c r="O71" s="237"/>
      <c r="P71" s="237"/>
      <c r="Q71" s="318"/>
      <c r="R71" s="356" t="s">
        <v>203</v>
      </c>
      <c r="S71" s="411"/>
      <c r="T71" s="411"/>
      <c r="U71" s="411"/>
      <c r="V71" s="411"/>
      <c r="W71" s="443"/>
      <c r="X71" s="443"/>
      <c r="Y71" s="443"/>
      <c r="Z71" s="443"/>
      <c r="AA71" s="367" t="s">
        <v>149</v>
      </c>
      <c r="AB71" s="476"/>
      <c r="AC71" s="522"/>
      <c r="AD71" s="1"/>
      <c r="AE71" s="1"/>
      <c r="AF71" s="1">
        <f>+W71</f>
        <v>0</v>
      </c>
      <c r="AG71" s="1"/>
      <c r="AH71" s="2"/>
      <c r="AI71" s="2"/>
      <c r="AJ71" s="540" t="str">
        <f>IF(AF71=0,"■未答",IF(AF71&lt;1500,"◆1500未満","●1500以上"))</f>
        <v>■未答</v>
      </c>
      <c r="AK71" s="2"/>
      <c r="AL71" s="2"/>
      <c r="AM71" s="2"/>
      <c r="AN71" s="2"/>
      <c r="AO71" s="2"/>
      <c r="AP71" s="2"/>
      <c r="AQ71" s="1"/>
      <c r="AR71" s="1"/>
      <c r="AS71" s="1"/>
      <c r="AT71" s="1"/>
      <c r="AU71" s="1"/>
      <c r="AV71" s="1"/>
      <c r="AW71" s="1"/>
      <c r="AX71" s="1"/>
      <c r="AY71" s="1"/>
      <c r="AZ71" s="1"/>
      <c r="BA71" s="1"/>
      <c r="BB71" s="2"/>
      <c r="BC71" s="2"/>
      <c r="BD71" s="2"/>
      <c r="BE71" s="2"/>
      <c r="BF71" s="2"/>
      <c r="BG71" s="2"/>
      <c r="BH71" s="2"/>
      <c r="BI71" s="2"/>
      <c r="BJ71" s="1"/>
      <c r="BK71" s="1"/>
      <c r="BL71" s="1"/>
      <c r="BM71" s="1"/>
      <c r="BN71" s="1"/>
      <c r="BO71" s="1"/>
      <c r="BP71" s="1"/>
      <c r="BQ71" s="1"/>
      <c r="BR71" s="1"/>
      <c r="BS71" s="1"/>
      <c r="BT71" s="1"/>
      <c r="BU71" s="1"/>
      <c r="BV71" s="1"/>
      <c r="BW71" s="1"/>
      <c r="BX71" s="1"/>
      <c r="BY71" s="1"/>
      <c r="BZ71" s="1"/>
      <c r="CA71" s="1"/>
      <c r="CB71" s="1"/>
      <c r="CC71" s="1"/>
      <c r="CD71" s="1"/>
      <c r="CE71" s="1"/>
    </row>
    <row r="72" spans="1:83" s="2" customFormat="1" ht="42" customHeight="1">
      <c r="A72" s="1"/>
      <c r="B72" s="28"/>
      <c r="C72" s="72"/>
      <c r="D72" s="110"/>
      <c r="E72" s="110"/>
      <c r="F72" s="137" t="s">
        <v>206</v>
      </c>
      <c r="G72" s="165"/>
      <c r="H72" s="190"/>
      <c r="I72" s="237"/>
      <c r="J72" s="237"/>
      <c r="K72" s="237"/>
      <c r="L72" s="237"/>
      <c r="M72" s="237"/>
      <c r="N72" s="237"/>
      <c r="O72" s="237"/>
      <c r="P72" s="237"/>
      <c r="Q72" s="318"/>
      <c r="R72" s="356" t="s">
        <v>208</v>
      </c>
      <c r="S72" s="411"/>
      <c r="T72" s="411"/>
      <c r="U72" s="411"/>
      <c r="V72" s="411"/>
      <c r="W72" s="435" t="s">
        <v>120</v>
      </c>
      <c r="X72" s="411" t="s">
        <v>162</v>
      </c>
      <c r="Y72" s="411"/>
      <c r="Z72" s="435" t="s">
        <v>120</v>
      </c>
      <c r="AA72" s="367" t="s">
        <v>209</v>
      </c>
      <c r="AB72" s="476"/>
      <c r="AC72" s="522"/>
      <c r="AD72" s="1"/>
      <c r="AE72" s="1"/>
      <c r="AF72" s="1" t="str">
        <f>+W72</f>
        <v>□</v>
      </c>
      <c r="AG72" s="1"/>
      <c r="AH72" s="542"/>
      <c r="AI72" s="553"/>
      <c r="AJ72" s="540" t="str">
        <f>IF(AF72&amp;AF73="■□","●適合",IF(AF72&amp;AF73="□■","◆未達",IF(AF72&amp;AF73="□□","■未答","▼矛盾")))</f>
        <v>■未答</v>
      </c>
      <c r="AK72" s="2"/>
      <c r="AL72" s="237" t="s">
        <v>150</v>
      </c>
      <c r="AM72" s="562" t="s">
        <v>152</v>
      </c>
      <c r="AN72" s="562" t="s">
        <v>153</v>
      </c>
      <c r="AO72" s="562" t="s">
        <v>154</v>
      </c>
      <c r="AP72" s="562" t="s">
        <v>156</v>
      </c>
      <c r="AQ72" s="1"/>
      <c r="AR72" s="1"/>
      <c r="AS72" s="1"/>
      <c r="AT72" s="1"/>
      <c r="AU72" s="1"/>
      <c r="AV72" s="1"/>
      <c r="AW72" s="1"/>
      <c r="AX72" s="1"/>
      <c r="AY72" s="1"/>
      <c r="AZ72" s="1"/>
      <c r="BA72" s="1"/>
      <c r="BB72" s="2"/>
      <c r="BC72" s="2"/>
      <c r="BD72" s="2"/>
      <c r="BE72" s="2"/>
      <c r="BF72" s="2"/>
      <c r="BG72" s="2"/>
      <c r="BH72" s="2"/>
      <c r="BI72" s="2"/>
      <c r="BJ72" s="1"/>
      <c r="BK72" s="1"/>
      <c r="BL72" s="1"/>
      <c r="BM72" s="1"/>
      <c r="BN72" s="1"/>
      <c r="BO72" s="1"/>
      <c r="BP72" s="1"/>
      <c r="BQ72" s="1"/>
      <c r="BR72" s="1"/>
      <c r="BS72" s="1"/>
      <c r="BT72" s="1"/>
      <c r="BU72" s="1"/>
      <c r="BV72" s="1"/>
      <c r="BW72" s="1"/>
      <c r="BX72" s="1"/>
      <c r="BY72" s="1"/>
      <c r="BZ72" s="1"/>
      <c r="CA72" s="1"/>
      <c r="CB72" s="1"/>
      <c r="CC72" s="1"/>
      <c r="CD72" s="1"/>
      <c r="CE72" s="1"/>
    </row>
    <row r="73" spans="1:83" s="2" customFormat="1" ht="28" customHeight="1">
      <c r="A73" s="1"/>
      <c r="B73" s="28"/>
      <c r="C73" s="72"/>
      <c r="D73" s="110"/>
      <c r="E73" s="111"/>
      <c r="F73" s="137" t="s">
        <v>211</v>
      </c>
      <c r="G73" s="165"/>
      <c r="H73" s="190"/>
      <c r="I73" s="238"/>
      <c r="J73" s="238"/>
      <c r="K73" s="238"/>
      <c r="L73" s="238"/>
      <c r="M73" s="238"/>
      <c r="N73" s="238"/>
      <c r="O73" s="238"/>
      <c r="P73" s="238"/>
      <c r="Q73" s="323"/>
      <c r="R73" s="357"/>
      <c r="S73" s="371"/>
      <c r="T73" s="371"/>
      <c r="U73" s="371"/>
      <c r="V73" s="408" t="s">
        <v>215</v>
      </c>
      <c r="W73" s="408"/>
      <c r="X73" s="408"/>
      <c r="Y73" s="408"/>
      <c r="Z73" s="421"/>
      <c r="AA73" s="421"/>
      <c r="AB73" s="476" t="s">
        <v>149</v>
      </c>
      <c r="AC73" s="522"/>
      <c r="AD73" s="1"/>
      <c r="AE73" s="1"/>
      <c r="AF73" s="1" t="str">
        <f>+Z72</f>
        <v>□</v>
      </c>
      <c r="AG73" s="1">
        <f>+Z73</f>
        <v>0</v>
      </c>
      <c r="AH73" s="2"/>
      <c r="AI73" s="2"/>
      <c r="AJ73" s="2"/>
      <c r="AK73" s="2"/>
      <c r="AL73" s="2"/>
      <c r="AM73" s="540" t="s">
        <v>34</v>
      </c>
      <c r="AN73" s="540" t="s">
        <v>116</v>
      </c>
      <c r="AO73" s="541" t="s">
        <v>158</v>
      </c>
      <c r="AP73" s="541" t="s">
        <v>7</v>
      </c>
      <c r="AQ73" s="1"/>
      <c r="AR73" s="1"/>
      <c r="AS73" s="1"/>
      <c r="AT73" s="1"/>
      <c r="AU73" s="1"/>
      <c r="AV73" s="1"/>
      <c r="AW73" s="1"/>
      <c r="AX73" s="1"/>
      <c r="AY73" s="1"/>
      <c r="AZ73" s="1"/>
      <c r="BA73" s="1"/>
      <c r="BB73" s="2"/>
      <c r="BC73" s="2"/>
      <c r="BD73" s="2"/>
      <c r="BE73" s="2"/>
      <c r="BF73" s="2"/>
      <c r="BG73" s="2"/>
      <c r="BH73" s="2"/>
      <c r="BI73" s="2"/>
      <c r="BJ73" s="1"/>
      <c r="BK73" s="1"/>
      <c r="BL73" s="1"/>
      <c r="BM73" s="1"/>
      <c r="BN73" s="1"/>
      <c r="BO73" s="1"/>
      <c r="BP73" s="1"/>
      <c r="BQ73" s="1"/>
      <c r="BR73" s="1"/>
      <c r="BS73" s="1"/>
      <c r="BT73" s="1"/>
      <c r="BU73" s="1"/>
      <c r="BV73" s="1"/>
      <c r="BW73" s="1"/>
      <c r="BX73" s="1"/>
      <c r="BY73" s="1"/>
      <c r="BZ73" s="1"/>
      <c r="CA73" s="1"/>
      <c r="CB73" s="1"/>
      <c r="CC73" s="1"/>
      <c r="CD73" s="1"/>
      <c r="CE73" s="1"/>
    </row>
    <row r="74" spans="1:83" s="2" customFormat="1" ht="12" customHeight="1">
      <c r="A74" s="1"/>
      <c r="B74" s="28"/>
      <c r="C74" s="72"/>
      <c r="D74" s="109"/>
      <c r="E74" s="115" t="s">
        <v>57</v>
      </c>
      <c r="F74" s="135"/>
      <c r="G74" s="135"/>
      <c r="H74" s="186"/>
      <c r="I74" s="236"/>
      <c r="J74" s="236"/>
      <c r="K74" s="236"/>
      <c r="L74" s="236"/>
      <c r="M74" s="236"/>
      <c r="N74" s="236"/>
      <c r="O74" s="236"/>
      <c r="P74" s="236"/>
      <c r="Q74" s="320"/>
      <c r="R74" s="358"/>
      <c r="S74" s="370"/>
      <c r="T74" s="370"/>
      <c r="U74" s="370"/>
      <c r="V74" s="370"/>
      <c r="W74" s="370"/>
      <c r="X74" s="446"/>
      <c r="Y74" s="370"/>
      <c r="Z74" s="446"/>
      <c r="AA74" s="370"/>
      <c r="AB74" s="475" t="s">
        <v>180</v>
      </c>
      <c r="AC74" s="520"/>
      <c r="AD74" s="1"/>
      <c r="AE74" s="1"/>
      <c r="AF74" s="1"/>
      <c r="AG74" s="1"/>
      <c r="AH74" s="2"/>
      <c r="AI74" s="2"/>
      <c r="AJ74" s="2"/>
      <c r="AK74" s="2"/>
      <c r="AL74" s="2"/>
      <c r="AM74" s="2"/>
      <c r="AN74" s="2"/>
      <c r="AO74" s="2"/>
      <c r="AP74" s="2"/>
      <c r="AQ74" s="1"/>
      <c r="AR74" s="1"/>
      <c r="AS74" s="1"/>
      <c r="AT74" s="1"/>
      <c r="AU74" s="1"/>
      <c r="AV74" s="1"/>
      <c r="AW74" s="1"/>
      <c r="AX74" s="1"/>
      <c r="AY74" s="1"/>
      <c r="AZ74" s="1"/>
      <c r="BA74" s="1"/>
      <c r="BB74" s="2"/>
      <c r="BC74" s="2"/>
      <c r="BD74" s="2"/>
      <c r="BE74" s="2"/>
      <c r="BF74" s="2"/>
      <c r="BG74" s="2"/>
      <c r="BH74" s="2"/>
      <c r="BI74" s="2"/>
      <c r="BJ74" s="1"/>
      <c r="BK74" s="1"/>
      <c r="BL74" s="1"/>
      <c r="BM74" s="1"/>
      <c r="BN74" s="1"/>
      <c r="BO74" s="1"/>
      <c r="BP74" s="1"/>
      <c r="BQ74" s="1"/>
      <c r="BR74" s="1"/>
      <c r="BS74" s="1"/>
      <c r="BT74" s="1"/>
      <c r="BU74" s="1"/>
      <c r="BV74" s="1"/>
      <c r="BW74" s="1"/>
      <c r="BX74" s="1"/>
      <c r="BY74" s="1"/>
      <c r="BZ74" s="1"/>
      <c r="CA74" s="1"/>
      <c r="CB74" s="1"/>
      <c r="CC74" s="1"/>
      <c r="CD74" s="1"/>
      <c r="CE74" s="1"/>
    </row>
    <row r="75" spans="1:83" s="2" customFormat="1" ht="16" customHeight="1">
      <c r="A75" s="1"/>
      <c r="B75" s="28"/>
      <c r="C75" s="72"/>
      <c r="D75" s="109"/>
      <c r="E75" s="109"/>
      <c r="F75" s="119"/>
      <c r="G75" s="119"/>
      <c r="H75" s="185"/>
      <c r="I75" s="234" t="s">
        <v>120</v>
      </c>
      <c r="J75" s="237" t="s">
        <v>176</v>
      </c>
      <c r="K75" s="237"/>
      <c r="L75" s="237"/>
      <c r="M75" s="237"/>
      <c r="N75" s="237"/>
      <c r="O75" s="237"/>
      <c r="P75" s="237"/>
      <c r="Q75" s="318"/>
      <c r="R75" s="348" t="s">
        <v>120</v>
      </c>
      <c r="S75" s="367" t="s">
        <v>212</v>
      </c>
      <c r="T75" s="367"/>
      <c r="U75" s="367"/>
      <c r="V75" s="408" t="s">
        <v>215</v>
      </c>
      <c r="W75" s="408"/>
      <c r="X75" s="408"/>
      <c r="Y75" s="408"/>
      <c r="Z75" s="421"/>
      <c r="AA75" s="421"/>
      <c r="AB75" s="476" t="s">
        <v>149</v>
      </c>
      <c r="AC75" s="519"/>
      <c r="AD75" s="1"/>
      <c r="AE75" s="533" t="str">
        <f>+I75</f>
        <v>□</v>
      </c>
      <c r="AF75" s="1">
        <f>+Z75</f>
        <v>0</v>
      </c>
      <c r="AG75" s="1"/>
      <c r="AH75" s="541" t="str">
        <f>IF(AE75&amp;AE76&amp;AE77="■□□","◎無し",IF(AE75&amp;AE76&amp;AE77="□■□","●適合",IF(AE75&amp;AE76&amp;AE77="□□■","◆未達",IF(AE75&amp;AE76&amp;AE77="□□□","■未答","▼矛盾"))))</f>
        <v>■未答</v>
      </c>
      <c r="AI75" s="549"/>
      <c r="AJ75" s="540" t="str">
        <f>IF(R75="■",IF(AF75=0,"◎無段",IF(AF75&gt;20,"◆未達","●範囲内")),"■未答")</f>
        <v>■未答</v>
      </c>
      <c r="AK75" s="2"/>
      <c r="AL75" s="237" t="s">
        <v>40</v>
      </c>
      <c r="AM75" s="562" t="s">
        <v>182</v>
      </c>
      <c r="AN75" s="562" t="s">
        <v>179</v>
      </c>
      <c r="AO75" s="562" t="s">
        <v>184</v>
      </c>
      <c r="AP75" s="562" t="s">
        <v>187</v>
      </c>
      <c r="AQ75" s="562" t="s">
        <v>156</v>
      </c>
      <c r="AR75" s="1"/>
      <c r="AS75" s="1"/>
      <c r="AT75" s="1"/>
      <c r="AU75" s="1"/>
      <c r="AV75" s="1"/>
      <c r="AW75" s="1"/>
      <c r="AX75" s="1"/>
      <c r="AY75" s="1"/>
      <c r="AZ75" s="1"/>
      <c r="BA75" s="1"/>
      <c r="BB75" s="2"/>
      <c r="BC75" s="2"/>
      <c r="BD75" s="2"/>
      <c r="BE75" s="2"/>
      <c r="BF75" s="2"/>
      <c r="BG75" s="2"/>
      <c r="BH75" s="2"/>
      <c r="BI75" s="2"/>
      <c r="BJ75" s="1"/>
      <c r="BK75" s="1"/>
      <c r="BL75" s="1"/>
      <c r="BM75" s="1"/>
      <c r="BN75" s="1"/>
      <c r="BO75" s="1"/>
      <c r="BP75" s="1"/>
      <c r="BQ75" s="1"/>
      <c r="BR75" s="1"/>
      <c r="BS75" s="1"/>
      <c r="BT75" s="1"/>
      <c r="BU75" s="1"/>
      <c r="BV75" s="1"/>
      <c r="BW75" s="1"/>
      <c r="BX75" s="1"/>
      <c r="BY75" s="1"/>
      <c r="BZ75" s="1"/>
      <c r="CA75" s="1"/>
      <c r="CB75" s="1"/>
      <c r="CC75" s="1"/>
      <c r="CD75" s="1"/>
      <c r="CE75" s="1"/>
    </row>
    <row r="76" spans="1:83" s="2" customFormat="1" ht="8.15" customHeight="1">
      <c r="A76" s="1"/>
      <c r="B76" s="28"/>
      <c r="C76" s="72"/>
      <c r="D76" s="109"/>
      <c r="E76" s="109"/>
      <c r="F76" s="119"/>
      <c r="G76" s="119"/>
      <c r="H76" s="185"/>
      <c r="I76" s="232"/>
      <c r="J76" s="237"/>
      <c r="K76" s="237"/>
      <c r="L76" s="237"/>
      <c r="M76" s="237"/>
      <c r="N76" s="237"/>
      <c r="O76" s="237"/>
      <c r="P76" s="237"/>
      <c r="Q76" s="318"/>
      <c r="R76" s="349"/>
      <c r="S76" s="367"/>
      <c r="T76" s="367"/>
      <c r="U76" s="367"/>
      <c r="V76" s="408"/>
      <c r="W76" s="408"/>
      <c r="X76" s="408"/>
      <c r="Y76" s="408"/>
      <c r="Z76" s="367"/>
      <c r="AA76" s="367"/>
      <c r="AB76" s="476"/>
      <c r="AC76" s="519"/>
      <c r="AD76" s="1"/>
      <c r="AE76" s="1" t="str">
        <f>+I77</f>
        <v>□</v>
      </c>
      <c r="AF76" s="1"/>
      <c r="AG76" s="1"/>
      <c r="AH76" s="2"/>
      <c r="AI76" s="2"/>
      <c r="AJ76" s="2"/>
      <c r="AK76" s="2"/>
      <c r="AL76" s="237"/>
      <c r="AM76" s="540" t="s">
        <v>113</v>
      </c>
      <c r="AN76" s="540" t="s">
        <v>34</v>
      </c>
      <c r="AO76" s="540" t="s">
        <v>116</v>
      </c>
      <c r="AP76" s="541" t="s">
        <v>158</v>
      </c>
      <c r="AQ76" s="541" t="s">
        <v>7</v>
      </c>
      <c r="AR76" s="1"/>
      <c r="AS76" s="1"/>
      <c r="AT76" s="1"/>
      <c r="AU76" s="1"/>
      <c r="AV76" s="1"/>
      <c r="AW76" s="1"/>
      <c r="AX76" s="1"/>
      <c r="AY76" s="1"/>
      <c r="AZ76" s="1"/>
      <c r="BA76" s="1"/>
      <c r="BB76" s="2"/>
      <c r="BC76" s="2"/>
      <c r="BD76" s="2"/>
      <c r="BE76" s="2"/>
      <c r="BF76" s="2"/>
      <c r="BG76" s="2"/>
      <c r="BH76" s="2"/>
      <c r="BI76" s="2"/>
      <c r="BJ76" s="1"/>
      <c r="BK76" s="1"/>
      <c r="BL76" s="1"/>
      <c r="BM76" s="1"/>
      <c r="BN76" s="1"/>
      <c r="BO76" s="1"/>
      <c r="BP76" s="1"/>
      <c r="BQ76" s="1"/>
      <c r="BR76" s="1"/>
      <c r="BS76" s="1"/>
      <c r="BT76" s="1"/>
      <c r="BU76" s="1"/>
      <c r="BV76" s="1"/>
      <c r="BW76" s="1"/>
      <c r="BX76" s="1"/>
      <c r="BY76" s="1"/>
      <c r="BZ76" s="1"/>
      <c r="CA76" s="1"/>
      <c r="CB76" s="1"/>
      <c r="CC76" s="1"/>
      <c r="CD76" s="1"/>
      <c r="CE76" s="1"/>
    </row>
    <row r="77" spans="1:83" s="2" customFormat="1" ht="16" customHeight="1">
      <c r="A77" s="1"/>
      <c r="B77" s="28"/>
      <c r="C77" s="72"/>
      <c r="D77" s="109"/>
      <c r="E77" s="109"/>
      <c r="F77" s="119"/>
      <c r="G77" s="119"/>
      <c r="H77" s="185"/>
      <c r="I77" s="234" t="s">
        <v>120</v>
      </c>
      <c r="J77" s="285" t="s">
        <v>190</v>
      </c>
      <c r="K77" s="285"/>
      <c r="L77" s="285"/>
      <c r="M77" s="285"/>
      <c r="N77" s="285"/>
      <c r="O77" s="285"/>
      <c r="P77" s="285"/>
      <c r="Q77" s="319"/>
      <c r="R77" s="359" t="s">
        <v>120</v>
      </c>
      <c r="S77" s="406" t="s">
        <v>217</v>
      </c>
      <c r="T77" s="406"/>
      <c r="U77" s="406"/>
      <c r="V77" s="408" t="s">
        <v>69</v>
      </c>
      <c r="W77" s="408"/>
      <c r="X77" s="408"/>
      <c r="Y77" s="408"/>
      <c r="Z77" s="421"/>
      <c r="AA77" s="421"/>
      <c r="AB77" s="476" t="s">
        <v>149</v>
      </c>
      <c r="AC77" s="519"/>
      <c r="AD77" s="1"/>
      <c r="AE77" s="1" t="str">
        <f>+I78</f>
        <v>□</v>
      </c>
      <c r="AF77" s="1">
        <f>+Z77</f>
        <v>0</v>
      </c>
      <c r="AG77" s="1"/>
      <c r="AH77" s="2"/>
      <c r="AI77" s="2"/>
      <c r="AJ77" s="540" t="str">
        <f>IF(R77="■",IF(AF77=0,"◎無段",IF(AF77&gt;120,"◆未達","●範囲内")),"■未答")</f>
        <v>■未答</v>
      </c>
      <c r="AK77" s="2"/>
      <c r="AL77" s="54"/>
      <c r="AM77" s="54"/>
      <c r="AN77" s="54"/>
      <c r="AO77" s="54"/>
      <c r="AP77" s="54"/>
      <c r="AQ77" s="465"/>
      <c r="AR77" s="465"/>
      <c r="AS77" s="465"/>
      <c r="AT77" s="465"/>
      <c r="AU77" s="465"/>
      <c r="AV77" s="465"/>
      <c r="AW77" s="465"/>
      <c r="AX77" s="465"/>
      <c r="AY77" s="1"/>
      <c r="AZ77" s="1"/>
      <c r="BA77" s="1"/>
      <c r="BB77" s="2"/>
      <c r="BC77" s="2"/>
      <c r="BD77" s="2"/>
      <c r="BE77" s="2"/>
      <c r="BF77" s="2"/>
      <c r="BG77" s="2"/>
      <c r="BH77" s="2"/>
      <c r="BI77" s="2"/>
      <c r="BJ77" s="1"/>
      <c r="BK77" s="1"/>
      <c r="BL77" s="1"/>
      <c r="BM77" s="1"/>
      <c r="BN77" s="1"/>
      <c r="BO77" s="1"/>
      <c r="BP77" s="1"/>
      <c r="BQ77" s="1"/>
      <c r="BR77" s="1"/>
      <c r="BS77" s="1"/>
      <c r="BT77" s="1"/>
      <c r="BU77" s="1"/>
      <c r="BV77" s="1"/>
      <c r="BW77" s="1"/>
      <c r="BX77" s="1"/>
      <c r="BY77" s="1"/>
      <c r="BZ77" s="1"/>
      <c r="CA77" s="1"/>
      <c r="CB77" s="1"/>
      <c r="CC77" s="1"/>
      <c r="CD77" s="1"/>
      <c r="CE77" s="1"/>
    </row>
    <row r="78" spans="1:83" s="2" customFormat="1" ht="16" customHeight="1">
      <c r="A78" s="1"/>
      <c r="B78" s="28"/>
      <c r="C78" s="72"/>
      <c r="D78" s="110"/>
      <c r="E78" s="109"/>
      <c r="F78" s="119"/>
      <c r="G78" s="119"/>
      <c r="H78" s="185"/>
      <c r="I78" s="234" t="s">
        <v>120</v>
      </c>
      <c r="J78" s="285" t="s">
        <v>191</v>
      </c>
      <c r="K78" s="285"/>
      <c r="L78" s="285"/>
      <c r="M78" s="285"/>
      <c r="N78" s="285"/>
      <c r="O78" s="285"/>
      <c r="P78" s="285"/>
      <c r="Q78" s="319"/>
      <c r="R78" s="359"/>
      <c r="S78" s="406"/>
      <c r="T78" s="406"/>
      <c r="U78" s="406"/>
      <c r="V78" s="408" t="s">
        <v>219</v>
      </c>
      <c r="W78" s="408"/>
      <c r="X78" s="408"/>
      <c r="Y78" s="408"/>
      <c r="Z78" s="421"/>
      <c r="AA78" s="421"/>
      <c r="AB78" s="476" t="s">
        <v>149</v>
      </c>
      <c r="AC78" s="519"/>
      <c r="AD78" s="1"/>
      <c r="AE78" s="1"/>
      <c r="AF78" s="1">
        <f>+Z78</f>
        <v>0</v>
      </c>
      <c r="AG78" s="1"/>
      <c r="AH78" s="2"/>
      <c r="AI78" s="2"/>
      <c r="AJ78" s="540" t="str">
        <f>IF(R77="■",IF(AF78=0,"◎無段",IF(AF78&gt;180,"◆未達","●範囲内")),"■未答")</f>
        <v>■未答</v>
      </c>
      <c r="AK78" s="2"/>
      <c r="AL78" s="367"/>
      <c r="AM78" s="54"/>
      <c r="AN78" s="54"/>
      <c r="AO78" s="54"/>
      <c r="AP78" s="54"/>
      <c r="AQ78" s="465"/>
      <c r="AR78" s="465"/>
      <c r="AS78" s="465"/>
      <c r="AT78" s="465"/>
      <c r="AU78" s="465"/>
      <c r="AV78" s="465"/>
      <c r="AW78" s="465"/>
      <c r="AX78" s="465"/>
      <c r="AY78" s="1"/>
      <c r="AZ78" s="1"/>
      <c r="BA78" s="1"/>
      <c r="BB78" s="2"/>
      <c r="BC78" s="2"/>
      <c r="BD78" s="2"/>
      <c r="BE78" s="354"/>
      <c r="BF78" s="2"/>
      <c r="BG78" s="2"/>
      <c r="BH78" s="2"/>
      <c r="BI78" s="2"/>
      <c r="BJ78" s="1"/>
      <c r="BK78" s="1"/>
      <c r="BL78" s="1"/>
      <c r="BM78" s="1"/>
      <c r="BN78" s="1"/>
      <c r="BO78" s="1"/>
      <c r="BP78" s="1"/>
      <c r="BQ78" s="1"/>
      <c r="BR78" s="1"/>
      <c r="BS78" s="1"/>
      <c r="BT78" s="1"/>
      <c r="BU78" s="1"/>
      <c r="BV78" s="1"/>
      <c r="BW78" s="1"/>
      <c r="BX78" s="1"/>
      <c r="BY78" s="1"/>
      <c r="BZ78" s="1"/>
      <c r="CA78" s="1"/>
      <c r="CB78" s="1"/>
      <c r="CC78" s="1"/>
      <c r="CD78" s="1"/>
      <c r="CE78" s="1"/>
    </row>
    <row r="79" spans="1:83" s="2" customFormat="1" ht="6" customHeight="1">
      <c r="A79" s="1"/>
      <c r="B79" s="28"/>
      <c r="C79" s="72"/>
      <c r="D79" s="110"/>
      <c r="E79" s="114"/>
      <c r="F79" s="134"/>
      <c r="G79" s="134"/>
      <c r="H79" s="187"/>
      <c r="I79" s="239"/>
      <c r="J79" s="238"/>
      <c r="K79" s="239"/>
      <c r="L79" s="239"/>
      <c r="M79" s="239"/>
      <c r="N79" s="239"/>
      <c r="O79" s="238"/>
      <c r="P79" s="238"/>
      <c r="Q79" s="323"/>
      <c r="R79" s="360"/>
      <c r="S79" s="412"/>
      <c r="T79" s="412"/>
      <c r="U79" s="412"/>
      <c r="V79" s="371"/>
      <c r="W79" s="371"/>
      <c r="X79" s="371"/>
      <c r="Y79" s="371"/>
      <c r="Z79" s="371"/>
      <c r="AA79" s="371"/>
      <c r="AB79" s="477"/>
      <c r="AC79" s="521"/>
      <c r="AD79" s="1"/>
      <c r="AE79" s="1"/>
      <c r="AF79" s="1"/>
      <c r="AG79" s="1"/>
      <c r="AH79" s="2"/>
      <c r="AI79" s="2"/>
      <c r="AJ79" s="2"/>
      <c r="AK79" s="2"/>
      <c r="AL79" s="367"/>
      <c r="AM79" s="2"/>
      <c r="AN79" s="2"/>
      <c r="AO79" s="2"/>
      <c r="AP79" s="2"/>
      <c r="AQ79" s="1"/>
      <c r="AR79" s="1"/>
      <c r="AS79" s="1"/>
      <c r="AT79" s="1"/>
      <c r="AU79" s="1"/>
      <c r="AV79" s="1"/>
      <c r="AW79" s="1"/>
      <c r="AX79" s="1"/>
      <c r="AY79" s="1"/>
      <c r="AZ79" s="1"/>
      <c r="BA79" s="1"/>
      <c r="BB79" s="2"/>
      <c r="BC79" s="2"/>
      <c r="BD79" s="2"/>
      <c r="BE79" s="367"/>
      <c r="BF79" s="2"/>
      <c r="BG79" s="2"/>
      <c r="BH79" s="2"/>
      <c r="BI79" s="2"/>
      <c r="BJ79" s="1"/>
      <c r="BK79" s="1"/>
      <c r="BL79" s="1"/>
      <c r="BM79" s="1"/>
      <c r="BN79" s="1"/>
      <c r="BO79" s="1"/>
      <c r="BP79" s="1"/>
      <c r="BQ79" s="1"/>
      <c r="BR79" s="1"/>
      <c r="BS79" s="1"/>
      <c r="BT79" s="1"/>
      <c r="BU79" s="1"/>
      <c r="BV79" s="1"/>
      <c r="BW79" s="1"/>
      <c r="BX79" s="1"/>
      <c r="BY79" s="1"/>
      <c r="BZ79" s="1"/>
      <c r="CA79" s="1"/>
      <c r="CB79" s="1"/>
      <c r="CC79" s="1"/>
      <c r="CD79" s="1"/>
      <c r="CE79" s="1"/>
    </row>
    <row r="80" spans="1:83" s="2" customFormat="1" ht="16.5" customHeight="1">
      <c r="A80" s="1"/>
      <c r="B80" s="28"/>
      <c r="C80" s="72"/>
      <c r="D80" s="110"/>
      <c r="E80" s="115" t="s">
        <v>25</v>
      </c>
      <c r="F80" s="135"/>
      <c r="G80" s="135"/>
      <c r="H80" s="186"/>
      <c r="I80" s="240"/>
      <c r="J80" s="236"/>
      <c r="K80" s="240"/>
      <c r="L80" s="240"/>
      <c r="M80" s="240"/>
      <c r="N80" s="240"/>
      <c r="O80" s="236"/>
      <c r="P80" s="236"/>
      <c r="Q80" s="320"/>
      <c r="R80" s="361"/>
      <c r="S80" s="413"/>
      <c r="T80" s="413"/>
      <c r="U80" s="413"/>
      <c r="V80" s="370"/>
      <c r="W80" s="370"/>
      <c r="X80" s="370"/>
      <c r="Y80" s="370"/>
      <c r="Z80" s="370"/>
      <c r="AA80" s="370"/>
      <c r="AB80" s="475" t="s">
        <v>180</v>
      </c>
      <c r="AC80" s="520"/>
      <c r="AD80" s="1"/>
      <c r="AE80" s="533" t="str">
        <f>+I82</f>
        <v>□</v>
      </c>
      <c r="AF80" s="1"/>
      <c r="AG80" s="1"/>
      <c r="AH80" s="541" t="str">
        <f>IF(AE80&amp;AE81&amp;AE82&amp;AE83="■□□□","◎無し",IF(AE80&amp;AE81&amp;AE82&amp;AE83="□■□□","◎無段",IF(AE80&amp;AE81&amp;AE82&amp;AE83="□□■□","●適合",IF(AE80&amp;AE81&amp;AE82&amp;AE83="□□□■","◆未達",IF(AE80&amp;AE81&amp;AE82&amp;AE83="□□□□","■未答","▼矛盾")))))</f>
        <v>■未答</v>
      </c>
      <c r="AI80" s="549"/>
      <c r="AJ80" s="2"/>
      <c r="AK80" s="2"/>
      <c r="AL80" s="237" t="s">
        <v>31</v>
      </c>
      <c r="AM80" s="565" t="s">
        <v>164</v>
      </c>
      <c r="AN80" s="565" t="s">
        <v>163</v>
      </c>
      <c r="AO80" s="565" t="s">
        <v>165</v>
      </c>
      <c r="AP80" s="565" t="s">
        <v>166</v>
      </c>
      <c r="AQ80" s="565" t="s">
        <v>168</v>
      </c>
      <c r="AR80" s="565" t="s">
        <v>156</v>
      </c>
      <c r="AS80" s="1"/>
      <c r="AT80" s="1"/>
      <c r="AU80" s="1"/>
      <c r="AV80" s="1"/>
      <c r="AW80" s="1"/>
      <c r="AX80" s="1"/>
      <c r="AY80" s="1"/>
      <c r="AZ80" s="1"/>
      <c r="BA80" s="1"/>
      <c r="BB80" s="2"/>
      <c r="BC80" s="2"/>
      <c r="BD80" s="2"/>
      <c r="BE80" s="367"/>
      <c r="BF80" s="2"/>
      <c r="BG80" s="2"/>
      <c r="BH80" s="2"/>
      <c r="BI80" s="2"/>
      <c r="BJ80" s="1"/>
      <c r="BK80" s="1"/>
      <c r="BL80" s="1"/>
      <c r="BM80" s="1"/>
      <c r="BN80" s="1"/>
      <c r="BO80" s="1"/>
      <c r="BP80" s="1"/>
      <c r="BQ80" s="1"/>
      <c r="BR80" s="1"/>
      <c r="BS80" s="1"/>
      <c r="BT80" s="1"/>
      <c r="BU80" s="1"/>
      <c r="BV80" s="1"/>
      <c r="BW80" s="1"/>
      <c r="BX80" s="1"/>
      <c r="BY80" s="1"/>
      <c r="BZ80" s="1"/>
      <c r="CA80" s="1"/>
      <c r="CB80" s="1"/>
      <c r="CC80" s="1"/>
      <c r="CD80" s="1"/>
      <c r="CE80" s="1"/>
    </row>
    <row r="81" spans="1:83" s="2" customFormat="1" ht="26.15" customHeight="1">
      <c r="A81" s="1"/>
      <c r="B81" s="28"/>
      <c r="C81" s="72"/>
      <c r="D81" s="110"/>
      <c r="E81" s="109"/>
      <c r="F81" s="119"/>
      <c r="G81" s="119"/>
      <c r="H81" s="185"/>
      <c r="I81" s="232"/>
      <c r="J81" s="237"/>
      <c r="K81" s="232"/>
      <c r="L81" s="232"/>
      <c r="M81" s="232"/>
      <c r="N81" s="232"/>
      <c r="O81" s="237"/>
      <c r="P81" s="237"/>
      <c r="Q81" s="318"/>
      <c r="R81" s="362" t="s">
        <v>155</v>
      </c>
      <c r="S81" s="414"/>
      <c r="T81" s="414"/>
      <c r="U81" s="435" t="s">
        <v>120</v>
      </c>
      <c r="V81" s="414" t="s">
        <v>212</v>
      </c>
      <c r="W81" s="414"/>
      <c r="X81" s="435" t="s">
        <v>120</v>
      </c>
      <c r="Y81" s="458" t="s">
        <v>221</v>
      </c>
      <c r="Z81" s="458"/>
      <c r="AA81" s="458"/>
      <c r="AB81" s="478"/>
      <c r="AC81" s="519"/>
      <c r="AD81" s="1"/>
      <c r="AE81" s="1" t="str">
        <f>+I83</f>
        <v>□</v>
      </c>
      <c r="AF81" s="1"/>
      <c r="AG81" s="1"/>
      <c r="AH81" s="543" t="s">
        <v>151</v>
      </c>
      <c r="AI81" s="2"/>
      <c r="AJ81" s="541" t="str">
        <f>IF(U81&amp;X81="■□","●単純",IF(U81&amp;X81="□■","◆またぎ",IF(U81&amp;X81="□□","■未答","▼矛盾")))</f>
        <v>■未答</v>
      </c>
      <c r="AK81" s="2"/>
      <c r="AL81" s="237"/>
      <c r="AM81" s="540" t="s">
        <v>113</v>
      </c>
      <c r="AN81" s="540" t="s">
        <v>142</v>
      </c>
      <c r="AO81" s="540" t="s">
        <v>34</v>
      </c>
      <c r="AP81" s="540" t="s">
        <v>116</v>
      </c>
      <c r="AQ81" s="541" t="s">
        <v>158</v>
      </c>
      <c r="AR81" s="541" t="s">
        <v>7</v>
      </c>
      <c r="AS81" s="1"/>
      <c r="AT81" s="1"/>
      <c r="AU81" s="1"/>
      <c r="AV81" s="1"/>
      <c r="AW81" s="1"/>
      <c r="AX81" s="1"/>
      <c r="AY81" s="1"/>
      <c r="AZ81" s="1"/>
      <c r="BA81" s="1"/>
      <c r="BB81" s="2"/>
      <c r="BC81" s="2"/>
      <c r="BD81" s="2"/>
      <c r="BE81" s="367"/>
      <c r="BF81" s="2"/>
      <c r="BG81" s="2"/>
      <c r="BH81" s="2"/>
      <c r="BI81" s="2"/>
      <c r="BJ81" s="1"/>
      <c r="BK81" s="1"/>
      <c r="BL81" s="1"/>
      <c r="BM81" s="1"/>
      <c r="BN81" s="1"/>
      <c r="BO81" s="1"/>
      <c r="BP81" s="1"/>
      <c r="BQ81" s="1"/>
      <c r="BR81" s="1"/>
      <c r="BS81" s="1"/>
      <c r="BT81" s="1"/>
      <c r="BU81" s="1"/>
      <c r="BV81" s="1"/>
      <c r="BW81" s="1"/>
      <c r="BX81" s="1"/>
      <c r="BY81" s="1"/>
      <c r="BZ81" s="1"/>
      <c r="CA81" s="1"/>
      <c r="CB81" s="1"/>
      <c r="CC81" s="1"/>
      <c r="CD81" s="1"/>
      <c r="CE81" s="1"/>
    </row>
    <row r="82" spans="1:83" s="2" customFormat="1" ht="26.15" customHeight="1">
      <c r="A82" s="1"/>
      <c r="B82" s="28"/>
      <c r="C82" s="72"/>
      <c r="D82" s="110"/>
      <c r="E82" s="109"/>
      <c r="F82" s="119"/>
      <c r="G82" s="119"/>
      <c r="H82" s="185"/>
      <c r="I82" s="234" t="s">
        <v>120</v>
      </c>
      <c r="J82" s="237" t="s">
        <v>176</v>
      </c>
      <c r="K82" s="237"/>
      <c r="L82" s="237"/>
      <c r="M82" s="232"/>
      <c r="N82" s="232"/>
      <c r="O82" s="237"/>
      <c r="P82" s="237"/>
      <c r="Q82" s="318"/>
      <c r="R82" s="362" t="s">
        <v>223</v>
      </c>
      <c r="S82" s="414"/>
      <c r="T82" s="414"/>
      <c r="U82" s="435" t="s">
        <v>120</v>
      </c>
      <c r="V82" s="414" t="s">
        <v>224</v>
      </c>
      <c r="W82" s="414"/>
      <c r="X82" s="435" t="s">
        <v>120</v>
      </c>
      <c r="Y82" s="414" t="s">
        <v>181</v>
      </c>
      <c r="Z82" s="414"/>
      <c r="AA82" s="435" t="s">
        <v>120</v>
      </c>
      <c r="AB82" s="479" t="s">
        <v>226</v>
      </c>
      <c r="AC82" s="519"/>
      <c r="AD82" s="1"/>
      <c r="AE82" s="1" t="str">
        <f>+I84</f>
        <v>□</v>
      </c>
      <c r="AF82" s="1"/>
      <c r="AG82" s="1"/>
      <c r="AH82" s="543" t="s">
        <v>227</v>
      </c>
      <c r="AI82" s="2"/>
      <c r="AJ82" s="541" t="str">
        <f>IF(U82&amp;X82&amp;AA82="■□□","手すり",IF(U82&amp;X82&amp;AA82="□■□","手すり",IF(U82&amp;X82&amp;AA82="□□■","無し",IF(U82&amp;X82&amp;AA82="□□□","■未答","▼矛盾"))))</f>
        <v>■未答</v>
      </c>
      <c r="AK82" s="2"/>
      <c r="AL82" s="367"/>
      <c r="AM82" s="2"/>
      <c r="AN82" s="2"/>
      <c r="AO82" s="2"/>
      <c r="AP82" s="2"/>
      <c r="AQ82" s="1"/>
      <c r="AR82" s="1"/>
      <c r="AS82" s="1"/>
      <c r="AT82" s="1"/>
      <c r="AU82" s="1"/>
      <c r="AV82" s="1"/>
      <c r="AW82" s="1"/>
      <c r="AX82" s="1"/>
      <c r="AY82" s="1"/>
      <c r="AZ82" s="1"/>
      <c r="BA82" s="1"/>
      <c r="BB82" s="2"/>
      <c r="BC82" s="2"/>
      <c r="BD82" s="2"/>
      <c r="BE82" s="367"/>
      <c r="BF82" s="2"/>
      <c r="BG82" s="2"/>
      <c r="BH82" s="2"/>
      <c r="BI82" s="2"/>
      <c r="BJ82" s="1"/>
      <c r="BK82" s="1"/>
      <c r="BL82" s="1"/>
      <c r="BM82" s="1"/>
      <c r="BN82" s="1"/>
      <c r="BO82" s="1"/>
      <c r="BP82" s="1"/>
      <c r="BQ82" s="1"/>
      <c r="BR82" s="1"/>
      <c r="BS82" s="1"/>
      <c r="BT82" s="1"/>
      <c r="BU82" s="1"/>
      <c r="BV82" s="1"/>
      <c r="BW82" s="1"/>
      <c r="BX82" s="1"/>
      <c r="BY82" s="1"/>
      <c r="BZ82" s="1"/>
      <c r="CA82" s="1"/>
      <c r="CB82" s="1"/>
      <c r="CC82" s="1"/>
      <c r="CD82" s="1"/>
      <c r="CE82" s="1"/>
    </row>
    <row r="83" spans="1:83" ht="26.15" customHeight="1">
      <c r="B83" s="28"/>
      <c r="C83" s="72"/>
      <c r="D83" s="110"/>
      <c r="E83" s="109"/>
      <c r="F83" s="119"/>
      <c r="G83" s="119"/>
      <c r="H83" s="185"/>
      <c r="I83" s="234" t="s">
        <v>120</v>
      </c>
      <c r="J83" s="237" t="s">
        <v>230</v>
      </c>
      <c r="K83" s="237"/>
      <c r="L83" s="237"/>
      <c r="M83" s="237"/>
      <c r="N83" s="237"/>
      <c r="O83" s="237"/>
      <c r="P83" s="237"/>
      <c r="Q83" s="318"/>
      <c r="R83" s="363" t="s">
        <v>88</v>
      </c>
      <c r="S83" s="415"/>
      <c r="T83" s="415"/>
      <c r="U83" s="436" t="s">
        <v>120</v>
      </c>
      <c r="V83" s="438" t="s">
        <v>226</v>
      </c>
      <c r="W83" s="436" t="s">
        <v>120</v>
      </c>
      <c r="X83" s="438" t="s">
        <v>3</v>
      </c>
      <c r="Y83" s="436" t="s">
        <v>120</v>
      </c>
      <c r="Z83" s="438" t="s">
        <v>119</v>
      </c>
      <c r="AA83" s="438"/>
      <c r="AB83" s="480"/>
      <c r="AC83" s="519"/>
      <c r="AE83" s="1" t="str">
        <f>+I85</f>
        <v>□</v>
      </c>
      <c r="AH83" s="543" t="s">
        <v>183</v>
      </c>
      <c r="AJ83" s="541" t="str">
        <f>IF(U83&amp;W83&amp;Y83="■□□",0,IF(U83&amp;W83&amp;Y83="□■□",1,IF(U83&amp;W83&amp;Y83="□□■",2,IF(U83&amp;W83&amp;Y83="□□□","■未答","▼矛盾"))))</f>
        <v>■未答</v>
      </c>
    </row>
    <row r="84" spans="1:83" ht="30" customHeight="1">
      <c r="B84" s="28"/>
      <c r="C84" s="72"/>
      <c r="D84" s="110"/>
      <c r="E84" s="110"/>
      <c r="F84" s="137" t="s">
        <v>61</v>
      </c>
      <c r="G84" s="165"/>
      <c r="H84" s="190"/>
      <c r="I84" s="234" t="s">
        <v>120</v>
      </c>
      <c r="J84" s="285" t="s">
        <v>39</v>
      </c>
      <c r="K84" s="285"/>
      <c r="L84" s="285"/>
      <c r="M84" s="285"/>
      <c r="N84" s="285"/>
      <c r="O84" s="285"/>
      <c r="P84" s="285"/>
      <c r="Q84" s="319"/>
      <c r="R84" s="363" t="s">
        <v>104</v>
      </c>
      <c r="S84" s="415"/>
      <c r="T84" s="415"/>
      <c r="U84" s="437" t="s">
        <v>232</v>
      </c>
      <c r="V84" s="437"/>
      <c r="W84" s="444"/>
      <c r="X84" s="438" t="s">
        <v>149</v>
      </c>
      <c r="Y84" s="437" t="s">
        <v>145</v>
      </c>
      <c r="Z84" s="444"/>
      <c r="AA84" s="438" t="s">
        <v>149</v>
      </c>
      <c r="AB84" s="480"/>
      <c r="AC84" s="519"/>
      <c r="AE84" s="535"/>
      <c r="AF84" s="1">
        <f>+W84</f>
        <v>0</v>
      </c>
      <c r="AG84" s="1">
        <f>+Z84</f>
        <v>0</v>
      </c>
      <c r="AH84" s="544"/>
      <c r="AI84" s="544"/>
      <c r="AJ84" s="557" t="str">
        <f>IF(U81="■",V81,"")</f>
        <v/>
      </c>
    </row>
    <row r="85" spans="1:83" ht="30" customHeight="1">
      <c r="B85" s="28"/>
      <c r="C85" s="72"/>
      <c r="D85" s="110"/>
      <c r="E85" s="110"/>
      <c r="F85" s="137" t="s">
        <v>9</v>
      </c>
      <c r="G85" s="165"/>
      <c r="H85" s="190"/>
      <c r="I85" s="234" t="s">
        <v>120</v>
      </c>
      <c r="J85" s="285" t="s">
        <v>98</v>
      </c>
      <c r="K85" s="285"/>
      <c r="L85" s="285"/>
      <c r="M85" s="285"/>
      <c r="N85" s="285"/>
      <c r="O85" s="285"/>
      <c r="P85" s="285"/>
      <c r="Q85" s="319"/>
      <c r="R85" s="363" t="s">
        <v>235</v>
      </c>
      <c r="S85" s="415"/>
      <c r="T85" s="415"/>
      <c r="U85" s="415"/>
      <c r="V85" s="415"/>
      <c r="W85" s="415"/>
      <c r="X85" s="415"/>
      <c r="Y85" s="459"/>
      <c r="Z85" s="459"/>
      <c r="AA85" s="438" t="s">
        <v>149</v>
      </c>
      <c r="AB85" s="480"/>
      <c r="AC85" s="519"/>
      <c r="AD85" s="465"/>
      <c r="AE85" s="534"/>
      <c r="AF85" s="1">
        <f>+Y85</f>
        <v>0</v>
      </c>
      <c r="AG85" s="536">
        <f>+Y85</f>
        <v>0</v>
      </c>
      <c r="AH85" s="536"/>
      <c r="AI85" s="536">
        <f>+Y86</f>
        <v>0</v>
      </c>
      <c r="AJ85" s="558" t="str">
        <f>IF(X81="■",Y81,"")</f>
        <v/>
      </c>
    </row>
    <row r="86" spans="1:83" ht="26.15" customHeight="1">
      <c r="B86" s="28"/>
      <c r="C86" s="72"/>
      <c r="D86" s="110"/>
      <c r="E86" s="110"/>
      <c r="F86" s="115" t="s">
        <v>29</v>
      </c>
      <c r="G86" s="135"/>
      <c r="H86" s="186"/>
      <c r="I86" s="232"/>
      <c r="J86" s="237"/>
      <c r="K86" s="232"/>
      <c r="L86" s="232"/>
      <c r="M86" s="232"/>
      <c r="N86" s="232"/>
      <c r="O86" s="237"/>
      <c r="P86" s="237"/>
      <c r="Q86" s="318"/>
      <c r="R86" s="363" t="s">
        <v>167</v>
      </c>
      <c r="S86" s="415"/>
      <c r="T86" s="415"/>
      <c r="U86" s="415"/>
      <c r="V86" s="415"/>
      <c r="W86" s="415"/>
      <c r="X86" s="415"/>
      <c r="Y86" s="459"/>
      <c r="Z86" s="459"/>
      <c r="AA86" s="438" t="s">
        <v>149</v>
      </c>
      <c r="AB86" s="480"/>
      <c r="AC86" s="519"/>
      <c r="AD86" s="465"/>
      <c r="AE86" s="534"/>
      <c r="AF86" s="1">
        <f>+Y86</f>
        <v>0</v>
      </c>
      <c r="AG86" s="536">
        <f>+Y87</f>
        <v>0</v>
      </c>
      <c r="AH86" s="537">
        <f>+W84</f>
        <v>0</v>
      </c>
      <c r="AI86" s="536"/>
      <c r="AJ86" s="559"/>
    </row>
    <row r="87" spans="1:83" ht="26.15" customHeight="1">
      <c r="B87" s="28"/>
      <c r="C87" s="72"/>
      <c r="D87" s="110"/>
      <c r="E87" s="110"/>
      <c r="F87" s="109"/>
      <c r="G87" s="119"/>
      <c r="H87" s="185"/>
      <c r="I87" s="237"/>
      <c r="J87" s="237"/>
      <c r="K87" s="237"/>
      <c r="L87" s="237"/>
      <c r="M87" s="237"/>
      <c r="N87" s="237"/>
      <c r="O87" s="237"/>
      <c r="P87" s="237"/>
      <c r="Q87" s="318"/>
      <c r="R87" s="363" t="s">
        <v>236</v>
      </c>
      <c r="S87" s="415"/>
      <c r="T87" s="415"/>
      <c r="U87" s="415"/>
      <c r="V87" s="415"/>
      <c r="W87" s="415"/>
      <c r="X87" s="415"/>
      <c r="Y87" s="459"/>
      <c r="Z87" s="459"/>
      <c r="AA87" s="438" t="s">
        <v>149</v>
      </c>
      <c r="AB87" s="480"/>
      <c r="AC87" s="519"/>
      <c r="AD87" s="465"/>
      <c r="AE87" s="465"/>
      <c r="AF87" s="1">
        <f>+Y87</f>
        <v>0</v>
      </c>
      <c r="AG87" s="537">
        <f>+Y88</f>
        <v>0</v>
      </c>
      <c r="AH87" s="545"/>
      <c r="AI87" s="554"/>
      <c r="AJ87" s="560"/>
    </row>
    <row r="88" spans="1:83" s="1" customFormat="1" ht="18" customHeight="1">
      <c r="B88" s="28"/>
      <c r="C88" s="72"/>
      <c r="D88" s="111"/>
      <c r="E88" s="111"/>
      <c r="F88" s="114"/>
      <c r="G88" s="134"/>
      <c r="H88" s="187"/>
      <c r="I88" s="238"/>
      <c r="J88" s="238"/>
      <c r="K88" s="238"/>
      <c r="L88" s="238"/>
      <c r="M88" s="238"/>
      <c r="N88" s="238"/>
      <c r="O88" s="238"/>
      <c r="P88" s="238"/>
      <c r="Q88" s="323"/>
      <c r="R88" s="364" t="s">
        <v>127</v>
      </c>
      <c r="S88" s="416"/>
      <c r="T88" s="416"/>
      <c r="U88" s="416"/>
      <c r="V88" s="416"/>
      <c r="W88" s="416"/>
      <c r="X88" s="416"/>
      <c r="Y88" s="460"/>
      <c r="Z88" s="460"/>
      <c r="AA88" s="438" t="s">
        <v>149</v>
      </c>
      <c r="AB88" s="238"/>
      <c r="AC88" s="521"/>
      <c r="AF88" s="1">
        <f>+Y88</f>
        <v>0</v>
      </c>
      <c r="AH88" s="2"/>
      <c r="AI88" s="2"/>
      <c r="AJ88" s="2"/>
      <c r="AK88" s="2"/>
      <c r="AL88" s="2"/>
      <c r="AM88" s="2"/>
      <c r="AN88" s="2"/>
      <c r="AO88" s="2"/>
      <c r="AP88" s="2"/>
      <c r="BB88" s="2"/>
      <c r="BC88" s="2"/>
      <c r="BD88" s="2"/>
      <c r="BE88" s="2"/>
      <c r="BF88" s="2"/>
      <c r="BG88" s="2"/>
      <c r="BH88" s="2"/>
      <c r="BI88" s="2"/>
    </row>
    <row r="89" spans="1:83" ht="40" customHeight="1">
      <c r="B89" s="28"/>
      <c r="C89" s="72"/>
      <c r="D89" s="112" t="s">
        <v>62</v>
      </c>
      <c r="E89" s="117"/>
      <c r="F89" s="137"/>
      <c r="G89" s="137"/>
      <c r="H89" s="188"/>
      <c r="I89" s="236"/>
      <c r="J89" s="236"/>
      <c r="K89" s="236"/>
      <c r="L89" s="236"/>
      <c r="M89" s="236"/>
      <c r="N89" s="236"/>
      <c r="O89" s="236"/>
      <c r="P89" s="236"/>
      <c r="Q89" s="320"/>
      <c r="R89" s="358"/>
      <c r="S89" s="370"/>
      <c r="T89" s="370"/>
      <c r="U89" s="370"/>
      <c r="V89" s="370"/>
      <c r="W89" s="370"/>
      <c r="X89" s="370"/>
      <c r="Y89" s="370"/>
      <c r="Z89" s="370"/>
      <c r="AA89" s="370"/>
      <c r="AB89" s="370"/>
      <c r="AC89" s="520"/>
      <c r="AE89" s="533" t="str">
        <f>+I91</f>
        <v>□</v>
      </c>
      <c r="AH89" s="540" t="str">
        <f>IF(AE89&amp;AE90="■□","●適合",IF(AE89&amp;AE90="□■","◆未達",IF(AE89&amp;AE90="□□","■未答","▼矛盾")))</f>
        <v>■未答</v>
      </c>
      <c r="AI89" s="542"/>
      <c r="AL89" s="237" t="s">
        <v>150</v>
      </c>
      <c r="AM89" s="562" t="s">
        <v>152</v>
      </c>
      <c r="AN89" s="562" t="s">
        <v>153</v>
      </c>
      <c r="AO89" s="562" t="s">
        <v>154</v>
      </c>
      <c r="AP89" s="562" t="s">
        <v>156</v>
      </c>
    </row>
    <row r="90" spans="1:83" ht="20.149999999999999" customHeight="1">
      <c r="B90" s="28"/>
      <c r="C90" s="72"/>
      <c r="D90" s="110"/>
      <c r="E90" s="117" t="s">
        <v>63</v>
      </c>
      <c r="F90" s="137"/>
      <c r="G90" s="137"/>
      <c r="H90" s="188"/>
      <c r="I90" s="232"/>
      <c r="J90" s="237"/>
      <c r="K90" s="232"/>
      <c r="L90" s="232"/>
      <c r="M90" s="232"/>
      <c r="N90" s="232"/>
      <c r="O90" s="237"/>
      <c r="P90" s="237"/>
      <c r="Q90" s="318"/>
      <c r="R90" s="348" t="s">
        <v>120</v>
      </c>
      <c r="S90" s="408" t="s">
        <v>237</v>
      </c>
      <c r="T90" s="408"/>
      <c r="U90" s="408"/>
      <c r="V90" s="408"/>
      <c r="W90" s="408"/>
      <c r="X90" s="408"/>
      <c r="Y90" s="408"/>
      <c r="Z90" s="408"/>
      <c r="AA90" s="408"/>
      <c r="AB90" s="463"/>
      <c r="AC90" s="519"/>
      <c r="AE90" s="1" t="str">
        <f>+I92</f>
        <v>□</v>
      </c>
      <c r="AF90" s="1" t="str">
        <f>R90</f>
        <v>□</v>
      </c>
      <c r="AG90" s="1">
        <f>IF(AF90&amp;AF91&amp;AF92&amp;AF93="□□□□",1,IF(AF90&amp;AF91&amp;AF92&amp;AF93="■□□□",1,IF(AF90&amp;AF91&amp;AF92&amp;AF93="□■□□",2,IF(AF90&amp;AF91&amp;AF92&amp;AF93="□□■□",2,IF(AF90&amp;AF91&amp;AF92&amp;AF93="□□□■",2,0)))))</f>
        <v>1</v>
      </c>
      <c r="AJ90" s="541" t="str">
        <f>IF(AG90=1,"■未答",IF(AG90=2,"◆未達",IF(AF90&amp;AF91&amp;AF92&amp;AF93="■■□□","◎無段",IF(AF90&amp;AF91&amp;AF92&amp;AF93="■□■□","●適合",IF(AF90&amp;AF91&amp;AF92&amp;AF93="■□□■","◆未達","▼矛盾")))))</f>
        <v>■未答</v>
      </c>
      <c r="AM90" s="540" t="s">
        <v>34</v>
      </c>
      <c r="AN90" s="540" t="s">
        <v>116</v>
      </c>
      <c r="AO90" s="541" t="s">
        <v>158</v>
      </c>
      <c r="AP90" s="541" t="s">
        <v>7</v>
      </c>
    </row>
    <row r="91" spans="1:83" ht="20.149999999999999" customHeight="1">
      <c r="B91" s="28"/>
      <c r="C91" s="72"/>
      <c r="D91" s="110"/>
      <c r="E91" s="117" t="s">
        <v>18</v>
      </c>
      <c r="F91" s="137"/>
      <c r="G91" s="137"/>
      <c r="H91" s="188"/>
      <c r="I91" s="231" t="s">
        <v>120</v>
      </c>
      <c r="J91" s="285" t="s">
        <v>159</v>
      </c>
      <c r="K91" s="285"/>
      <c r="L91" s="285"/>
      <c r="M91" s="285"/>
      <c r="N91" s="285"/>
      <c r="O91" s="285"/>
      <c r="P91" s="285"/>
      <c r="Q91" s="319"/>
      <c r="R91" s="349"/>
      <c r="S91" s="367"/>
      <c r="T91" s="367"/>
      <c r="U91" s="367"/>
      <c r="V91" s="367"/>
      <c r="W91" s="367"/>
      <c r="X91" s="367"/>
      <c r="Y91" s="367"/>
      <c r="Z91" s="367"/>
      <c r="AA91" s="367"/>
      <c r="AB91" s="367"/>
      <c r="AC91" s="519"/>
      <c r="AF91" s="1" t="str">
        <f>R92</f>
        <v>□</v>
      </c>
      <c r="AL91" s="237" t="s">
        <v>31</v>
      </c>
      <c r="AM91" s="565" t="s">
        <v>33</v>
      </c>
      <c r="AN91" s="565" t="s">
        <v>111</v>
      </c>
      <c r="AO91" s="565" t="s">
        <v>228</v>
      </c>
      <c r="AP91" s="565" t="s">
        <v>166</v>
      </c>
      <c r="AQ91" s="565" t="s">
        <v>165</v>
      </c>
      <c r="AR91" s="565" t="s">
        <v>163</v>
      </c>
      <c r="AS91" s="565" t="s">
        <v>168</v>
      </c>
      <c r="AT91" s="562" t="s">
        <v>156</v>
      </c>
    </row>
    <row r="92" spans="1:83" ht="20.149999999999999" customHeight="1">
      <c r="B92" s="28"/>
      <c r="C92" s="72"/>
      <c r="D92" s="110"/>
      <c r="E92" s="117" t="s">
        <v>64</v>
      </c>
      <c r="F92" s="137"/>
      <c r="G92" s="137"/>
      <c r="H92" s="188"/>
      <c r="I92" s="231" t="s">
        <v>120</v>
      </c>
      <c r="J92" s="285" t="s">
        <v>171</v>
      </c>
      <c r="K92" s="285"/>
      <c r="L92" s="285"/>
      <c r="M92" s="285"/>
      <c r="N92" s="285"/>
      <c r="O92" s="285"/>
      <c r="P92" s="285"/>
      <c r="Q92" s="319"/>
      <c r="R92" s="348" t="s">
        <v>120</v>
      </c>
      <c r="S92" s="367" t="s">
        <v>137</v>
      </c>
      <c r="T92" s="367"/>
      <c r="U92" s="367"/>
      <c r="V92" s="367"/>
      <c r="W92" s="367"/>
      <c r="X92" s="447"/>
      <c r="Y92" s="367"/>
      <c r="Z92" s="367"/>
      <c r="AA92" s="367"/>
      <c r="AB92" s="367"/>
      <c r="AC92" s="519"/>
      <c r="AF92" s="1" t="str">
        <f>+R93</f>
        <v>□</v>
      </c>
      <c r="AL92" s="237"/>
      <c r="AM92" s="540" t="s">
        <v>142</v>
      </c>
      <c r="AN92" s="540" t="s">
        <v>34</v>
      </c>
      <c r="AO92" s="540" t="s">
        <v>116</v>
      </c>
      <c r="AP92" s="540" t="s">
        <v>116</v>
      </c>
      <c r="AQ92" s="540" t="s">
        <v>116</v>
      </c>
      <c r="AR92" s="540" t="s">
        <v>116</v>
      </c>
      <c r="AS92" s="541" t="s">
        <v>158</v>
      </c>
      <c r="AT92" s="541" t="s">
        <v>7</v>
      </c>
    </row>
    <row r="93" spans="1:83" ht="20.149999999999999" customHeight="1">
      <c r="B93" s="28"/>
      <c r="C93" s="72"/>
      <c r="D93" s="110"/>
      <c r="E93" s="117" t="s">
        <v>70</v>
      </c>
      <c r="F93" s="137"/>
      <c r="G93" s="137"/>
      <c r="H93" s="188"/>
      <c r="I93" s="241"/>
      <c r="J93" s="285"/>
      <c r="K93" s="241"/>
      <c r="L93" s="285"/>
      <c r="M93" s="285"/>
      <c r="N93" s="285"/>
      <c r="O93" s="285"/>
      <c r="P93" s="285"/>
      <c r="Q93" s="319"/>
      <c r="R93" s="348" t="s">
        <v>120</v>
      </c>
      <c r="S93" s="367" t="s">
        <v>239</v>
      </c>
      <c r="T93" s="367"/>
      <c r="U93" s="367"/>
      <c r="V93" s="367"/>
      <c r="W93" s="367"/>
      <c r="X93" s="367"/>
      <c r="Y93" s="367"/>
      <c r="Z93" s="367"/>
      <c r="AA93" s="367"/>
      <c r="AB93" s="367"/>
      <c r="AC93" s="519"/>
      <c r="AF93" s="1" t="str">
        <f>+R94</f>
        <v>□</v>
      </c>
    </row>
    <row r="94" spans="1:83" ht="20.149999999999999" customHeight="1">
      <c r="B94" s="28"/>
      <c r="C94" s="72"/>
      <c r="D94" s="110"/>
      <c r="E94" s="117" t="s">
        <v>72</v>
      </c>
      <c r="F94" s="137"/>
      <c r="G94" s="137"/>
      <c r="H94" s="188"/>
      <c r="I94" s="241"/>
      <c r="J94" s="285"/>
      <c r="K94" s="241"/>
      <c r="L94" s="285"/>
      <c r="M94" s="285"/>
      <c r="N94" s="285"/>
      <c r="O94" s="285"/>
      <c r="P94" s="285"/>
      <c r="Q94" s="319"/>
      <c r="R94" s="348" t="s">
        <v>120</v>
      </c>
      <c r="S94" s="367" t="s">
        <v>240</v>
      </c>
      <c r="T94" s="367"/>
      <c r="U94" s="367"/>
      <c r="V94" s="367"/>
      <c r="W94" s="367"/>
      <c r="X94" s="367"/>
      <c r="Y94" s="367"/>
      <c r="Z94" s="367"/>
      <c r="AA94" s="367"/>
      <c r="AB94" s="367"/>
      <c r="AC94" s="519"/>
    </row>
    <row r="95" spans="1:83" ht="36" customHeight="1">
      <c r="B95" s="29"/>
      <c r="C95" s="73"/>
      <c r="D95" s="113"/>
      <c r="E95" s="133" t="s">
        <v>14</v>
      </c>
      <c r="F95" s="142"/>
      <c r="G95" s="142"/>
      <c r="H95" s="191"/>
      <c r="I95" s="242"/>
      <c r="J95" s="242"/>
      <c r="K95" s="242"/>
      <c r="L95" s="242"/>
      <c r="M95" s="242"/>
      <c r="N95" s="242"/>
      <c r="O95" s="242"/>
      <c r="P95" s="242"/>
      <c r="Q95" s="324"/>
      <c r="R95" s="365"/>
      <c r="S95" s="368"/>
      <c r="T95" s="368"/>
      <c r="U95" s="368"/>
      <c r="V95" s="368"/>
      <c r="W95" s="368"/>
      <c r="X95" s="368"/>
      <c r="Y95" s="368"/>
      <c r="Z95" s="368"/>
      <c r="AA95" s="368"/>
      <c r="AB95" s="368"/>
      <c r="AC95" s="523"/>
    </row>
    <row r="96" spans="1:83" ht="16" customHeight="1">
      <c r="B96" s="27" t="s">
        <v>241</v>
      </c>
      <c r="C96" s="71"/>
      <c r="D96" s="108" t="s">
        <v>43</v>
      </c>
      <c r="E96" s="132"/>
      <c r="F96" s="132"/>
      <c r="G96" s="132"/>
      <c r="H96" s="184"/>
      <c r="I96" s="243" t="s">
        <v>120</v>
      </c>
      <c r="J96" s="288" t="s">
        <v>176</v>
      </c>
      <c r="K96" s="288"/>
      <c r="L96" s="288"/>
      <c r="M96" s="288"/>
      <c r="N96" s="288"/>
      <c r="O96" s="288"/>
      <c r="P96" s="288"/>
      <c r="Q96" s="317"/>
      <c r="R96" s="366"/>
      <c r="S96" s="366"/>
      <c r="T96" s="366"/>
      <c r="U96" s="366"/>
      <c r="V96" s="366"/>
      <c r="W96" s="366"/>
      <c r="X96" s="366"/>
      <c r="Y96" s="366"/>
      <c r="Z96" s="366"/>
      <c r="AA96" s="366"/>
      <c r="AB96" s="475" t="s">
        <v>180</v>
      </c>
      <c r="AC96" s="518"/>
      <c r="AE96" s="533" t="str">
        <f>+I96</f>
        <v>□</v>
      </c>
      <c r="AF96" s="1">
        <f>IF(AE97="■",1,IF(AE98="■",1,0))</f>
        <v>0</v>
      </c>
      <c r="AH96" s="541" t="str">
        <f>IF(AE96&amp;AE97&amp;AE98="■□□","◎無し",IF(AE96&amp;AE97&amp;AE98="□■□","●適合",IF(AE96&amp;AE97&amp;AE98="□□■","◆未達",IF(AE96&amp;AE97&amp;AE98="□□□","■未答","▼矛盾"))))</f>
        <v>■未答</v>
      </c>
      <c r="AI96" s="549"/>
      <c r="AL96" s="237" t="s">
        <v>40</v>
      </c>
      <c r="AM96" s="562" t="s">
        <v>182</v>
      </c>
      <c r="AN96" s="562" t="s">
        <v>179</v>
      </c>
      <c r="AO96" s="562" t="s">
        <v>184</v>
      </c>
      <c r="AP96" s="562" t="s">
        <v>187</v>
      </c>
      <c r="AQ96" s="562" t="s">
        <v>156</v>
      </c>
    </row>
    <row r="97" spans="2:45" ht="16" customHeight="1">
      <c r="B97" s="28"/>
      <c r="C97" s="72"/>
      <c r="D97" s="109"/>
      <c r="E97" s="119"/>
      <c r="F97" s="119"/>
      <c r="G97" s="119"/>
      <c r="H97" s="185"/>
      <c r="I97" s="234" t="s">
        <v>120</v>
      </c>
      <c r="J97" s="237" t="s">
        <v>245</v>
      </c>
      <c r="K97" s="237"/>
      <c r="L97" s="237"/>
      <c r="M97" s="237"/>
      <c r="N97" s="237"/>
      <c r="O97" s="237"/>
      <c r="P97" s="237"/>
      <c r="Q97" s="318"/>
      <c r="R97" s="352" t="s">
        <v>246</v>
      </c>
      <c r="S97" s="408"/>
      <c r="T97" s="408"/>
      <c r="U97" s="408"/>
      <c r="V97" s="408"/>
      <c r="W97" s="408"/>
      <c r="X97" s="432"/>
      <c r="Y97" s="432"/>
      <c r="Z97" s="432"/>
      <c r="AA97" s="367" t="s">
        <v>149</v>
      </c>
      <c r="AB97" s="367"/>
      <c r="AC97" s="519"/>
      <c r="AE97" s="1" t="str">
        <f>+I97</f>
        <v>□</v>
      </c>
      <c r="AF97" s="1">
        <f>+X97</f>
        <v>0</v>
      </c>
      <c r="AJ97" s="540" t="str">
        <f>IF(AF96=1,IF(AF97=0,"■未答",IF(AF97&lt;780,"◆未達","●範囲内")),"■未答")</f>
        <v>■未答</v>
      </c>
      <c r="AL97" s="237"/>
      <c r="AM97" s="540" t="s">
        <v>113</v>
      </c>
      <c r="AN97" s="540" t="s">
        <v>34</v>
      </c>
      <c r="AO97" s="540" t="s">
        <v>116</v>
      </c>
      <c r="AP97" s="541" t="s">
        <v>158</v>
      </c>
      <c r="AQ97" s="541" t="s">
        <v>7</v>
      </c>
    </row>
    <row r="98" spans="2:45" ht="16" customHeight="1">
      <c r="B98" s="28"/>
      <c r="C98" s="72"/>
      <c r="D98" s="114"/>
      <c r="E98" s="134"/>
      <c r="F98" s="134"/>
      <c r="G98" s="134"/>
      <c r="H98" s="187"/>
      <c r="I98" s="222" t="s">
        <v>120</v>
      </c>
      <c r="J98" s="238" t="s">
        <v>248</v>
      </c>
      <c r="K98" s="238"/>
      <c r="L98" s="238"/>
      <c r="M98" s="238"/>
      <c r="N98" s="238"/>
      <c r="O98" s="238"/>
      <c r="P98" s="238"/>
      <c r="Q98" s="323"/>
      <c r="R98" s="353" t="s">
        <v>144</v>
      </c>
      <c r="S98" s="409"/>
      <c r="T98" s="409"/>
      <c r="U98" s="409"/>
      <c r="V98" s="409"/>
      <c r="W98" s="409"/>
      <c r="X98" s="441"/>
      <c r="Y98" s="441"/>
      <c r="Z98" s="441"/>
      <c r="AA98" s="371" t="s">
        <v>149</v>
      </c>
      <c r="AB98" s="371"/>
      <c r="AC98" s="521"/>
      <c r="AE98" s="1" t="str">
        <f>+I98</f>
        <v>□</v>
      </c>
      <c r="AF98" s="1">
        <f>+X98</f>
        <v>0</v>
      </c>
      <c r="AJ98" s="540" t="str">
        <f>IF(AF96=1,IF(AF98=0,"■未答◎無段",IF(AF98&lt;750,"◆未達","●範囲内")),"■未答")</f>
        <v>■未答</v>
      </c>
    </row>
    <row r="99" spans="2:45" ht="20.25" customHeight="1">
      <c r="B99" s="28"/>
      <c r="C99" s="72"/>
      <c r="D99" s="115" t="s">
        <v>463</v>
      </c>
      <c r="E99" s="135"/>
      <c r="F99" s="135"/>
      <c r="G99" s="135"/>
      <c r="H99" s="186"/>
      <c r="I99" s="240"/>
      <c r="J99" s="236"/>
      <c r="K99" s="236"/>
      <c r="L99" s="236"/>
      <c r="M99" s="236"/>
      <c r="N99" s="236"/>
      <c r="O99" s="236"/>
      <c r="P99" s="236"/>
      <c r="Q99" s="320"/>
      <c r="R99" s="367"/>
      <c r="S99" s="367"/>
      <c r="T99" s="367"/>
      <c r="U99" s="367"/>
      <c r="V99" s="367"/>
      <c r="W99" s="367"/>
      <c r="X99" s="370"/>
      <c r="Y99" s="370"/>
      <c r="Z99" s="370"/>
      <c r="AA99" s="370"/>
      <c r="AB99" s="475" t="s">
        <v>180</v>
      </c>
      <c r="AC99" s="520"/>
      <c r="AE99" s="533" t="str">
        <f>+I100</f>
        <v>□</v>
      </c>
      <c r="AF99" s="1">
        <f>IF(AE99="■",1,IF(AE100="■",1,0))</f>
        <v>0</v>
      </c>
      <c r="AH99" s="540" t="str">
        <f>IF(AE99&amp;AE100="■□","●適合",IF(AE99&amp;AE100="□■","◆未達",IF(AE99&amp;AE100="□□","■未答","▼矛盾")))</f>
        <v>■未答</v>
      </c>
      <c r="AI99" s="542"/>
      <c r="AL99" s="237" t="s">
        <v>150</v>
      </c>
      <c r="AM99" s="562" t="s">
        <v>152</v>
      </c>
      <c r="AN99" s="562" t="s">
        <v>153</v>
      </c>
      <c r="AO99" s="562" t="s">
        <v>154</v>
      </c>
      <c r="AP99" s="562" t="s">
        <v>156</v>
      </c>
    </row>
    <row r="100" spans="2:45" ht="26.15" customHeight="1">
      <c r="B100" s="28"/>
      <c r="C100" s="72"/>
      <c r="D100" s="109"/>
      <c r="E100" s="119"/>
      <c r="F100" s="119"/>
      <c r="G100" s="119"/>
      <c r="H100" s="185"/>
      <c r="I100" s="234" t="s">
        <v>120</v>
      </c>
      <c r="J100" s="237" t="s">
        <v>251</v>
      </c>
      <c r="K100" s="237"/>
      <c r="L100" s="237"/>
      <c r="M100" s="237"/>
      <c r="N100" s="237"/>
      <c r="O100" s="237"/>
      <c r="P100" s="237"/>
      <c r="Q100" s="318"/>
      <c r="R100" s="352" t="s">
        <v>252</v>
      </c>
      <c r="S100" s="408"/>
      <c r="T100" s="408"/>
      <c r="U100" s="408"/>
      <c r="V100" s="408"/>
      <c r="W100" s="408"/>
      <c r="X100" s="432"/>
      <c r="Y100" s="432"/>
      <c r="Z100" s="432"/>
      <c r="AA100" s="367" t="s">
        <v>149</v>
      </c>
      <c r="AB100" s="367"/>
      <c r="AC100" s="519"/>
      <c r="AE100" s="1" t="str">
        <f>+I101</f>
        <v>□</v>
      </c>
      <c r="AF100" s="1">
        <f>+X100</f>
        <v>0</v>
      </c>
      <c r="AJ100" s="540" t="str">
        <f>IF(AF99=1,IF(AF100=0,"■未答",IF(AF100&lt;750,"◆未達","●範囲内")),"■未答")</f>
        <v>■未答</v>
      </c>
      <c r="AM100" s="540" t="s">
        <v>34</v>
      </c>
      <c r="AN100" s="540" t="s">
        <v>116</v>
      </c>
      <c r="AO100" s="541" t="s">
        <v>158</v>
      </c>
      <c r="AP100" s="541" t="s">
        <v>7</v>
      </c>
    </row>
    <row r="101" spans="2:45" ht="26.15" customHeight="1">
      <c r="B101" s="28"/>
      <c r="C101" s="72"/>
      <c r="D101" s="109"/>
      <c r="E101" s="119"/>
      <c r="F101" s="119"/>
      <c r="G101" s="119"/>
      <c r="H101" s="185"/>
      <c r="I101" s="234" t="s">
        <v>120</v>
      </c>
      <c r="J101" s="237" t="s">
        <v>254</v>
      </c>
      <c r="K101" s="237"/>
      <c r="L101" s="237"/>
      <c r="M101" s="237"/>
      <c r="N101" s="237"/>
      <c r="O101" s="237"/>
      <c r="P101" s="237"/>
      <c r="Q101" s="318"/>
      <c r="R101" s="352" t="s">
        <v>257</v>
      </c>
      <c r="S101" s="408"/>
      <c r="T101" s="408"/>
      <c r="U101" s="408"/>
      <c r="V101" s="408"/>
      <c r="W101" s="408"/>
      <c r="X101" s="432"/>
      <c r="Y101" s="432"/>
      <c r="Z101" s="432"/>
      <c r="AA101" s="367" t="s">
        <v>149</v>
      </c>
      <c r="AB101" s="367"/>
      <c r="AC101" s="519"/>
      <c r="AF101" s="1">
        <f>+X101</f>
        <v>0</v>
      </c>
      <c r="AJ101" s="540" t="str">
        <f>IF(AF99=1,IF(AF101=0,"■未答◎無段",IF(AF101&lt;600,"◆未達","●範囲内")),"■未答")</f>
        <v>■未答</v>
      </c>
    </row>
    <row r="102" spans="2:45" ht="21" customHeight="1">
      <c r="B102" s="29"/>
      <c r="C102" s="73"/>
      <c r="D102" s="116"/>
      <c r="E102" s="136"/>
      <c r="F102" s="136"/>
      <c r="G102" s="136"/>
      <c r="H102" s="192"/>
      <c r="I102" s="244"/>
      <c r="J102" s="242"/>
      <c r="K102" s="242"/>
      <c r="L102" s="242"/>
      <c r="M102" s="242"/>
      <c r="N102" s="242"/>
      <c r="O102" s="242"/>
      <c r="P102" s="242"/>
      <c r="Q102" s="324"/>
      <c r="R102" s="368"/>
      <c r="S102" s="368"/>
      <c r="T102" s="368"/>
      <c r="U102" s="368"/>
      <c r="V102" s="368"/>
      <c r="W102" s="368"/>
      <c r="X102" s="368"/>
      <c r="Y102" s="368"/>
      <c r="Z102" s="368"/>
      <c r="AA102" s="368"/>
      <c r="AB102" s="368"/>
      <c r="AC102" s="523"/>
    </row>
    <row r="103" spans="2:45" ht="22" customHeight="1">
      <c r="B103" s="28" t="s">
        <v>234</v>
      </c>
      <c r="C103" s="74"/>
      <c r="D103" s="108" t="s">
        <v>114</v>
      </c>
      <c r="E103" s="132"/>
      <c r="F103" s="132"/>
      <c r="G103" s="132"/>
      <c r="H103" s="184"/>
      <c r="I103" s="234" t="s">
        <v>120</v>
      </c>
      <c r="J103" s="237" t="s">
        <v>258</v>
      </c>
      <c r="K103" s="237"/>
      <c r="L103" s="237"/>
      <c r="M103" s="232"/>
      <c r="N103" s="232"/>
      <c r="O103" s="237"/>
      <c r="P103" s="237"/>
      <c r="Q103" s="318"/>
      <c r="R103" s="347"/>
      <c r="S103" s="366"/>
      <c r="T103" s="366"/>
      <c r="U103" s="366"/>
      <c r="V103" s="366"/>
      <c r="W103" s="366"/>
      <c r="X103" s="366"/>
      <c r="Y103" s="366"/>
      <c r="Z103" s="366"/>
      <c r="AA103" s="366"/>
      <c r="AB103" s="475" t="s">
        <v>180</v>
      </c>
      <c r="AC103" s="518"/>
      <c r="AE103" s="533" t="str">
        <f>+I103</f>
        <v>□</v>
      </c>
      <c r="AH103" s="541" t="str">
        <f>IF(AE103&amp;AE104&amp;AE105&amp;AE106="■□□□","◎無し",IF(AE103&amp;AE104&amp;AE105&amp;AE106="□■□□","Ｅ適合",IF(AE103&amp;AE104&amp;AE105&amp;AE106="□□■□","●適合",IF(AE103&amp;AE104&amp;AE105&amp;AE106="□□□■","◆未達",IF(AE103&amp;AE104&amp;AE105&amp;AE106="□□□□","■未答","▼矛盾")))))</f>
        <v>■未答</v>
      </c>
      <c r="AI103" s="549"/>
      <c r="AL103" s="237" t="s">
        <v>31</v>
      </c>
      <c r="AM103" s="565" t="s">
        <v>164</v>
      </c>
      <c r="AN103" s="565" t="s">
        <v>163</v>
      </c>
      <c r="AO103" s="565" t="s">
        <v>165</v>
      </c>
      <c r="AP103" s="565" t="s">
        <v>166</v>
      </c>
      <c r="AQ103" s="565" t="s">
        <v>168</v>
      </c>
      <c r="AR103" s="565" t="s">
        <v>156</v>
      </c>
    </row>
    <row r="104" spans="2:45" ht="22" customHeight="1">
      <c r="B104" s="28"/>
      <c r="C104" s="74"/>
      <c r="D104" s="109"/>
      <c r="E104" s="119"/>
      <c r="F104" s="119"/>
      <c r="G104" s="119"/>
      <c r="H104" s="185"/>
      <c r="I104" s="234" t="s">
        <v>120</v>
      </c>
      <c r="J104" s="285" t="s">
        <v>472</v>
      </c>
      <c r="K104" s="285"/>
      <c r="L104" s="285"/>
      <c r="M104" s="285"/>
      <c r="N104" s="285"/>
      <c r="O104" s="285"/>
      <c r="P104" s="285"/>
      <c r="Q104" s="319"/>
      <c r="R104" s="350" t="s">
        <v>261</v>
      </c>
      <c r="S104" s="367"/>
      <c r="T104" s="432"/>
      <c r="U104" s="432"/>
      <c r="V104" s="439" t="s">
        <v>263</v>
      </c>
      <c r="W104" s="432"/>
      <c r="X104" s="432"/>
      <c r="Y104" s="367"/>
      <c r="Z104" s="367"/>
      <c r="AA104" s="367"/>
      <c r="AB104" s="367"/>
      <c r="AC104" s="519"/>
      <c r="AE104" s="1" t="str">
        <f>+I104</f>
        <v>□</v>
      </c>
      <c r="AL104" s="237"/>
      <c r="AM104" s="540" t="s">
        <v>113</v>
      </c>
      <c r="AN104" s="540" t="s">
        <v>265</v>
      </c>
      <c r="AO104" s="540" t="s">
        <v>34</v>
      </c>
      <c r="AP104" s="540" t="s">
        <v>116</v>
      </c>
      <c r="AQ104" s="541" t="s">
        <v>158</v>
      </c>
      <c r="AR104" s="541" t="s">
        <v>7</v>
      </c>
    </row>
    <row r="105" spans="2:45" ht="26.25" customHeight="1">
      <c r="B105" s="28"/>
      <c r="C105" s="74"/>
      <c r="D105" s="109"/>
      <c r="E105" s="115" t="s">
        <v>267</v>
      </c>
      <c r="F105" s="135"/>
      <c r="G105" s="135"/>
      <c r="H105" s="186"/>
      <c r="I105" s="232"/>
      <c r="J105" s="237"/>
      <c r="K105" s="237"/>
      <c r="L105" s="237"/>
      <c r="M105" s="237"/>
      <c r="N105" s="237"/>
      <c r="O105" s="237"/>
      <c r="P105" s="237"/>
      <c r="Q105" s="318"/>
      <c r="R105" s="350"/>
      <c r="S105" s="367"/>
      <c r="T105" s="367"/>
      <c r="U105" s="367"/>
      <c r="V105" s="367"/>
      <c r="W105" s="367"/>
      <c r="X105" s="367"/>
      <c r="Y105" s="367"/>
      <c r="Z105" s="367"/>
      <c r="AA105" s="367"/>
      <c r="AB105" s="476"/>
      <c r="AC105" s="519"/>
      <c r="AE105" s="1" t="str">
        <f>+I106</f>
        <v>□</v>
      </c>
      <c r="AH105" s="546">
        <f>IF(W104=0,0,T104/W104)</f>
        <v>0</v>
      </c>
      <c r="AJ105" s="540" t="str">
        <f>IF(AH105=0,"",IF(AH105&gt;(22/21),"◆過勾配","●適合"))</f>
        <v/>
      </c>
    </row>
    <row r="106" spans="2:45" ht="17.149999999999999" customHeight="1">
      <c r="B106" s="28"/>
      <c r="C106" s="74"/>
      <c r="D106" s="109"/>
      <c r="E106" s="114"/>
      <c r="F106" s="134"/>
      <c r="G106" s="134"/>
      <c r="H106" s="187"/>
      <c r="I106" s="234" t="s">
        <v>120</v>
      </c>
      <c r="J106" s="285" t="s">
        <v>0</v>
      </c>
      <c r="K106" s="285"/>
      <c r="L106" s="285"/>
      <c r="M106" s="285"/>
      <c r="N106" s="285"/>
      <c r="O106" s="285"/>
      <c r="P106" s="285"/>
      <c r="Q106" s="319"/>
      <c r="R106" s="352" t="s">
        <v>270</v>
      </c>
      <c r="S106" s="408"/>
      <c r="T106" s="408"/>
      <c r="U106" s="408"/>
      <c r="V106" s="432"/>
      <c r="W106" s="432"/>
      <c r="X106" s="367" t="s">
        <v>149</v>
      </c>
      <c r="Y106" s="367"/>
      <c r="Z106" s="367"/>
      <c r="AA106" s="367"/>
      <c r="AB106" s="476"/>
      <c r="AC106" s="519"/>
      <c r="AE106" s="1" t="str">
        <f>+I107</f>
        <v>□</v>
      </c>
      <c r="AH106" s="547" t="s">
        <v>49</v>
      </c>
    </row>
    <row r="107" spans="2:45" ht="17.149999999999999" customHeight="1">
      <c r="B107" s="28"/>
      <c r="C107" s="74"/>
      <c r="D107" s="109"/>
      <c r="E107" s="137" t="s">
        <v>274</v>
      </c>
      <c r="F107" s="152"/>
      <c r="G107" s="152"/>
      <c r="H107" s="190"/>
      <c r="I107" s="234" t="s">
        <v>120</v>
      </c>
      <c r="J107" s="285" t="s">
        <v>459</v>
      </c>
      <c r="K107" s="285"/>
      <c r="L107" s="285"/>
      <c r="M107" s="285"/>
      <c r="N107" s="285"/>
      <c r="O107" s="285"/>
      <c r="P107" s="285"/>
      <c r="Q107" s="319"/>
      <c r="R107" s="352" t="s">
        <v>275</v>
      </c>
      <c r="S107" s="408"/>
      <c r="T107" s="408"/>
      <c r="U107" s="408"/>
      <c r="V107" s="432"/>
      <c r="W107" s="432"/>
      <c r="X107" s="367" t="s">
        <v>149</v>
      </c>
      <c r="Y107" s="367"/>
      <c r="Z107" s="367"/>
      <c r="AA107" s="367"/>
      <c r="AB107" s="476"/>
      <c r="AC107" s="519"/>
      <c r="AH107" s="548" t="s">
        <v>276</v>
      </c>
      <c r="AJ107" s="541" t="str">
        <f>IF(V107&gt;0,IF(V107&lt;195,"◆195未満","●適合"),"■未答")</f>
        <v>■未答</v>
      </c>
    </row>
    <row r="108" spans="2:45" ht="17.149999999999999" customHeight="1">
      <c r="B108" s="28"/>
      <c r="C108" s="74"/>
      <c r="D108" s="109"/>
      <c r="E108" s="115" t="s">
        <v>244</v>
      </c>
      <c r="F108" s="135"/>
      <c r="G108" s="135"/>
      <c r="H108" s="186"/>
      <c r="I108" s="237"/>
      <c r="J108" s="237"/>
      <c r="K108" s="237"/>
      <c r="L108" s="237"/>
      <c r="M108" s="237"/>
      <c r="N108" s="237"/>
      <c r="O108" s="237"/>
      <c r="P108" s="237"/>
      <c r="Q108" s="318"/>
      <c r="R108" s="350"/>
      <c r="S108" s="417" t="s">
        <v>131</v>
      </c>
      <c r="T108" s="417"/>
      <c r="U108" s="417"/>
      <c r="V108" s="417"/>
      <c r="W108" s="417"/>
      <c r="X108" s="417"/>
      <c r="Y108" s="461">
        <f>+V106*2+V107</f>
        <v>0</v>
      </c>
      <c r="Z108" s="461"/>
      <c r="AA108" s="367" t="s">
        <v>149</v>
      </c>
      <c r="AB108" s="367"/>
      <c r="AC108" s="519"/>
      <c r="AH108" s="548" t="s">
        <v>278</v>
      </c>
      <c r="AJ108" s="541" t="str">
        <f>IF(Y108&gt;0,IF(AND(Y108&gt;=550,Y108&lt;=650),"●適合","◆未達"),"■未答")</f>
        <v>■未答</v>
      </c>
    </row>
    <row r="109" spans="2:45" ht="17.149999999999999" customHeight="1">
      <c r="B109" s="28"/>
      <c r="C109" s="74"/>
      <c r="D109" s="109"/>
      <c r="E109" s="109"/>
      <c r="F109" s="119"/>
      <c r="G109" s="119"/>
      <c r="H109" s="185"/>
      <c r="I109" s="237"/>
      <c r="J109" s="237"/>
      <c r="K109" s="237"/>
      <c r="L109" s="237"/>
      <c r="M109" s="237"/>
      <c r="N109" s="237"/>
      <c r="O109" s="237"/>
      <c r="P109" s="237"/>
      <c r="Q109" s="318"/>
      <c r="R109" s="352" t="s">
        <v>280</v>
      </c>
      <c r="S109" s="408"/>
      <c r="T109" s="408"/>
      <c r="U109" s="408"/>
      <c r="V109" s="432"/>
      <c r="W109" s="432"/>
      <c r="X109" s="367" t="s">
        <v>149</v>
      </c>
      <c r="Y109" s="367"/>
      <c r="Z109" s="367"/>
      <c r="AA109" s="367"/>
      <c r="AB109" s="367"/>
      <c r="AC109" s="519"/>
      <c r="AH109" s="543" t="s">
        <v>125</v>
      </c>
      <c r="AJ109" s="541" t="str">
        <f>IF(V109&gt;0,IF(V109&gt;30,"◆30超過","●適合"),"■未答")</f>
        <v>■未答</v>
      </c>
    </row>
    <row r="110" spans="2:45" ht="8.25" customHeight="1">
      <c r="B110" s="28"/>
      <c r="C110" s="74"/>
      <c r="D110" s="109"/>
      <c r="E110" s="109"/>
      <c r="F110" s="119"/>
      <c r="G110" s="119"/>
      <c r="H110" s="185"/>
      <c r="I110" s="237"/>
      <c r="J110" s="237"/>
      <c r="K110" s="237"/>
      <c r="L110" s="237"/>
      <c r="M110" s="237"/>
      <c r="N110" s="237"/>
      <c r="O110" s="237"/>
      <c r="P110" s="237"/>
      <c r="Q110" s="318"/>
      <c r="R110" s="350"/>
      <c r="S110" s="367"/>
      <c r="T110" s="367"/>
      <c r="U110" s="367"/>
      <c r="V110" s="367"/>
      <c r="W110" s="367"/>
      <c r="X110" s="367"/>
      <c r="Y110" s="367"/>
      <c r="Z110" s="367"/>
      <c r="AA110" s="367"/>
      <c r="AB110" s="367"/>
      <c r="AC110" s="519"/>
      <c r="AH110" s="543"/>
      <c r="AN110" s="560"/>
    </row>
    <row r="111" spans="2:45" ht="20.149999999999999" customHeight="1">
      <c r="B111" s="28"/>
      <c r="C111" s="74"/>
      <c r="D111" s="109"/>
      <c r="E111" s="109"/>
      <c r="F111" s="119"/>
      <c r="G111" s="119"/>
      <c r="H111" s="185"/>
      <c r="I111" s="237"/>
      <c r="J111" s="237"/>
      <c r="K111" s="237"/>
      <c r="L111" s="237"/>
      <c r="M111" s="237"/>
      <c r="N111" s="237"/>
      <c r="O111" s="237"/>
      <c r="P111" s="237"/>
      <c r="Q111" s="318"/>
      <c r="R111" s="349"/>
      <c r="S111" s="367"/>
      <c r="T111" s="367"/>
      <c r="U111" s="367"/>
      <c r="V111" s="367"/>
      <c r="W111" s="367"/>
      <c r="X111" s="367"/>
      <c r="Y111" s="367"/>
      <c r="Z111" s="367"/>
      <c r="AA111" s="367"/>
      <c r="AB111" s="367"/>
      <c r="AC111" s="519"/>
      <c r="AH111" s="543"/>
    </row>
    <row r="112" spans="2:45" ht="20.149999999999999" customHeight="1">
      <c r="B112" s="28"/>
      <c r="C112" s="74"/>
      <c r="D112" s="109"/>
      <c r="E112" s="110"/>
      <c r="F112" s="153" t="s">
        <v>141</v>
      </c>
      <c r="G112" s="166"/>
      <c r="H112" s="193"/>
      <c r="I112" s="237"/>
      <c r="J112" s="237"/>
      <c r="K112" s="237"/>
      <c r="L112" s="237"/>
      <c r="M112" s="237"/>
      <c r="N112" s="237"/>
      <c r="O112" s="237"/>
      <c r="P112" s="237"/>
      <c r="Q112" s="318"/>
      <c r="R112" s="348" t="s">
        <v>120</v>
      </c>
      <c r="S112" s="367" t="s">
        <v>170</v>
      </c>
      <c r="T112" s="367"/>
      <c r="U112" s="367"/>
      <c r="V112" s="367"/>
      <c r="W112" s="367"/>
      <c r="X112" s="367"/>
      <c r="Y112" s="367"/>
      <c r="Z112" s="367"/>
      <c r="AA112" s="367"/>
      <c r="AB112" s="367"/>
      <c r="AC112" s="519"/>
      <c r="AF112" s="1" t="str">
        <f>+R112</f>
        <v>□</v>
      </c>
      <c r="AH112" s="543" t="s">
        <v>282</v>
      </c>
      <c r="AJ112" s="541" t="str">
        <f>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237" t="s">
        <v>284</v>
      </c>
      <c r="AM112" s="565" t="s">
        <v>285</v>
      </c>
      <c r="AN112" s="565" t="s">
        <v>97</v>
      </c>
      <c r="AO112" s="565" t="s">
        <v>286</v>
      </c>
      <c r="AP112" s="565" t="s">
        <v>287</v>
      </c>
      <c r="AQ112" s="565" t="s">
        <v>289</v>
      </c>
      <c r="AR112" s="565" t="s">
        <v>289</v>
      </c>
      <c r="AS112" s="565" t="s">
        <v>156</v>
      </c>
    </row>
    <row r="113" spans="2:45" ht="20.149999999999999" customHeight="1">
      <c r="B113" s="28"/>
      <c r="C113" s="74"/>
      <c r="D113" s="109"/>
      <c r="E113" s="110"/>
      <c r="F113" s="154"/>
      <c r="G113" s="167"/>
      <c r="H113" s="194"/>
      <c r="I113" s="237"/>
      <c r="J113" s="237"/>
      <c r="K113" s="237"/>
      <c r="L113" s="237"/>
      <c r="M113" s="237"/>
      <c r="N113" s="237"/>
      <c r="O113" s="237"/>
      <c r="P113" s="237"/>
      <c r="Q113" s="318"/>
      <c r="R113" s="348" t="s">
        <v>120</v>
      </c>
      <c r="S113" s="367" t="s">
        <v>290</v>
      </c>
      <c r="T113" s="367"/>
      <c r="U113" s="367"/>
      <c r="V113" s="367"/>
      <c r="W113" s="367"/>
      <c r="X113" s="367"/>
      <c r="Y113" s="367"/>
      <c r="Z113" s="367"/>
      <c r="AA113" s="367"/>
      <c r="AB113" s="367"/>
      <c r="AC113" s="519"/>
      <c r="AF113" s="1" t="str">
        <f>+R113</f>
        <v>□</v>
      </c>
      <c r="AL113" s="237"/>
      <c r="AM113" s="540" t="s">
        <v>113</v>
      </c>
      <c r="AN113" s="540" t="s">
        <v>291</v>
      </c>
      <c r="AO113" s="540" t="s">
        <v>292</v>
      </c>
      <c r="AP113" s="540" t="s">
        <v>293</v>
      </c>
      <c r="AQ113" s="541" t="s">
        <v>294</v>
      </c>
      <c r="AR113" s="541" t="s">
        <v>158</v>
      </c>
      <c r="AS113" s="569" t="s">
        <v>7</v>
      </c>
    </row>
    <row r="114" spans="2:45" ht="20.149999999999999" customHeight="1">
      <c r="B114" s="28"/>
      <c r="C114" s="74"/>
      <c r="D114" s="109"/>
      <c r="E114" s="110"/>
      <c r="F114" s="153" t="s">
        <v>218</v>
      </c>
      <c r="G114" s="166"/>
      <c r="H114" s="193"/>
      <c r="I114" s="237"/>
      <c r="J114" s="237"/>
      <c r="K114" s="237"/>
      <c r="L114" s="237"/>
      <c r="M114" s="237"/>
      <c r="N114" s="237"/>
      <c r="O114" s="237"/>
      <c r="P114" s="237"/>
      <c r="Q114" s="318"/>
      <c r="R114" s="348" t="s">
        <v>120</v>
      </c>
      <c r="S114" s="367" t="s">
        <v>295</v>
      </c>
      <c r="T114" s="367"/>
      <c r="U114" s="367"/>
      <c r="V114" s="367"/>
      <c r="W114" s="367"/>
      <c r="X114" s="367"/>
      <c r="Y114" s="367"/>
      <c r="Z114" s="367"/>
      <c r="AA114" s="367"/>
      <c r="AB114" s="367"/>
      <c r="AC114" s="519"/>
      <c r="AF114" s="1" t="str">
        <f>+R114</f>
        <v>□</v>
      </c>
    </row>
    <row r="115" spans="2:45" ht="20.149999999999999" customHeight="1">
      <c r="B115" s="28"/>
      <c r="C115" s="74"/>
      <c r="D115" s="109"/>
      <c r="E115" s="110"/>
      <c r="F115" s="154"/>
      <c r="G115" s="167"/>
      <c r="H115" s="194"/>
      <c r="I115" s="237"/>
      <c r="J115" s="237"/>
      <c r="K115" s="237"/>
      <c r="L115" s="237"/>
      <c r="M115" s="237"/>
      <c r="N115" s="237"/>
      <c r="O115" s="237"/>
      <c r="P115" s="237"/>
      <c r="Q115" s="318"/>
      <c r="R115" s="348" t="s">
        <v>120</v>
      </c>
      <c r="S115" s="367" t="s">
        <v>296</v>
      </c>
      <c r="T115" s="367"/>
      <c r="U115" s="367"/>
      <c r="V115" s="367"/>
      <c r="W115" s="367"/>
      <c r="X115" s="367"/>
      <c r="Y115" s="367"/>
      <c r="Z115" s="367"/>
      <c r="AA115" s="367"/>
      <c r="AB115" s="367"/>
      <c r="AC115" s="519"/>
      <c r="AF115" s="1" t="str">
        <f>+R115</f>
        <v>□</v>
      </c>
    </row>
    <row r="116" spans="2:45" ht="20.149999999999999" customHeight="1">
      <c r="B116" s="28"/>
      <c r="C116" s="74"/>
      <c r="D116" s="109"/>
      <c r="E116" s="110"/>
      <c r="F116" s="153" t="s">
        <v>60</v>
      </c>
      <c r="G116" s="166"/>
      <c r="H116" s="193"/>
      <c r="I116" s="237"/>
      <c r="J116" s="237"/>
      <c r="K116" s="237"/>
      <c r="L116" s="237"/>
      <c r="M116" s="237"/>
      <c r="N116" s="237"/>
      <c r="O116" s="237"/>
      <c r="P116" s="237"/>
      <c r="Q116" s="318"/>
      <c r="R116" s="348" t="s">
        <v>120</v>
      </c>
      <c r="S116" s="367" t="s">
        <v>299</v>
      </c>
      <c r="T116" s="367"/>
      <c r="U116" s="367"/>
      <c r="V116" s="367"/>
      <c r="W116" s="367"/>
      <c r="X116" s="367"/>
      <c r="Y116" s="367"/>
      <c r="Z116" s="367"/>
      <c r="AA116" s="367"/>
      <c r="AB116" s="367"/>
      <c r="AC116" s="519"/>
      <c r="AF116" s="1" t="str">
        <f>+R116</f>
        <v>□</v>
      </c>
    </row>
    <row r="117" spans="2:45" ht="20.149999999999999" customHeight="1">
      <c r="B117" s="29"/>
      <c r="C117" s="75"/>
      <c r="D117" s="109"/>
      <c r="E117" s="110"/>
      <c r="F117" s="155"/>
      <c r="G117" s="168"/>
      <c r="H117" s="195"/>
      <c r="I117" s="242"/>
      <c r="J117" s="242"/>
      <c r="K117" s="242"/>
      <c r="L117" s="242"/>
      <c r="M117" s="242"/>
      <c r="N117" s="242"/>
      <c r="O117" s="242"/>
      <c r="P117" s="242"/>
      <c r="Q117" s="324"/>
      <c r="R117" s="365"/>
      <c r="S117" s="368"/>
      <c r="T117" s="368"/>
      <c r="U117" s="368"/>
      <c r="V117" s="368"/>
      <c r="W117" s="368"/>
      <c r="X117" s="368"/>
      <c r="Y117" s="368"/>
      <c r="Z117" s="368"/>
      <c r="AA117" s="368"/>
      <c r="AB117" s="368"/>
      <c r="AC117" s="523"/>
    </row>
    <row r="118" spans="2:45" ht="17.149999999999999" customHeight="1">
      <c r="B118" s="30" t="s">
        <v>301</v>
      </c>
      <c r="C118" s="76"/>
      <c r="D118" s="108" t="s">
        <v>73</v>
      </c>
      <c r="E118" s="132"/>
      <c r="F118" s="132"/>
      <c r="G118" s="132"/>
      <c r="H118" s="184"/>
      <c r="I118" s="245" t="s">
        <v>120</v>
      </c>
      <c r="J118" s="288" t="s">
        <v>302</v>
      </c>
      <c r="K118" s="288"/>
      <c r="L118" s="288"/>
      <c r="M118" s="288"/>
      <c r="N118" s="288"/>
      <c r="O118" s="288"/>
      <c r="P118" s="288"/>
      <c r="Q118" s="317"/>
      <c r="R118" s="347"/>
      <c r="S118" s="366"/>
      <c r="T118" s="366"/>
      <c r="U118" s="366"/>
      <c r="V118" s="366"/>
      <c r="W118" s="366"/>
      <c r="X118" s="366"/>
      <c r="Y118" s="366"/>
      <c r="Z118" s="366"/>
      <c r="AA118" s="366"/>
      <c r="AB118" s="366"/>
      <c r="AC118" s="518"/>
      <c r="AE118" s="533" t="str">
        <f>+I118</f>
        <v>□</v>
      </c>
      <c r="AH118" s="541" t="str">
        <f>IF(AE118&amp;AE119&amp;AE120="■□□","●適合",IF(AE118&amp;AE119&amp;AE120="□■□","◆未達",IF(AE118&amp;AE119&amp;AE120="□□■","◆未達",IF(AE118&amp;AE119&amp;AE120="□□□","■未答","▼矛盾"))))</f>
        <v>■未答</v>
      </c>
      <c r="AI118" s="549"/>
      <c r="AL118" s="237" t="s">
        <v>40</v>
      </c>
      <c r="AM118" s="562" t="s">
        <v>182</v>
      </c>
      <c r="AN118" s="562" t="s">
        <v>179</v>
      </c>
      <c r="AO118" s="562" t="s">
        <v>184</v>
      </c>
      <c r="AP118" s="562" t="s">
        <v>187</v>
      </c>
      <c r="AQ118" s="562" t="s">
        <v>156</v>
      </c>
    </row>
    <row r="119" spans="2:45" ht="17.149999999999999" customHeight="1">
      <c r="B119" s="31"/>
      <c r="C119" s="77"/>
      <c r="D119" s="109"/>
      <c r="E119" s="119"/>
      <c r="F119" s="119"/>
      <c r="G119" s="119"/>
      <c r="H119" s="185"/>
      <c r="I119" s="246" t="s">
        <v>120</v>
      </c>
      <c r="J119" s="237" t="s">
        <v>303</v>
      </c>
      <c r="K119" s="237"/>
      <c r="L119" s="237"/>
      <c r="M119" s="237"/>
      <c r="N119" s="237"/>
      <c r="O119" s="237"/>
      <c r="P119" s="237"/>
      <c r="Q119" s="318"/>
      <c r="R119" s="350"/>
      <c r="S119" s="367"/>
      <c r="T119" s="367"/>
      <c r="U119" s="367"/>
      <c r="V119" s="367"/>
      <c r="W119" s="367"/>
      <c r="X119" s="367"/>
      <c r="Y119" s="367"/>
      <c r="Z119" s="367"/>
      <c r="AA119" s="367"/>
      <c r="AB119" s="367"/>
      <c r="AC119" s="519"/>
      <c r="AE119" s="1" t="str">
        <f>+I119</f>
        <v>□</v>
      </c>
      <c r="AL119" s="237"/>
      <c r="AM119" s="540" t="s">
        <v>34</v>
      </c>
      <c r="AN119" s="540" t="s">
        <v>116</v>
      </c>
      <c r="AO119" s="540" t="s">
        <v>116</v>
      </c>
      <c r="AP119" s="541" t="s">
        <v>158</v>
      </c>
      <c r="AQ119" s="541" t="s">
        <v>7</v>
      </c>
    </row>
    <row r="120" spans="2:45" ht="17.149999999999999" customHeight="1">
      <c r="B120" s="31"/>
      <c r="C120" s="77"/>
      <c r="D120" s="109"/>
      <c r="E120" s="119"/>
      <c r="F120" s="119"/>
      <c r="G120" s="119"/>
      <c r="H120" s="185"/>
      <c r="I120" s="247" t="s">
        <v>120</v>
      </c>
      <c r="J120" s="238" t="s">
        <v>304</v>
      </c>
      <c r="K120" s="238"/>
      <c r="L120" s="238"/>
      <c r="M120" s="238"/>
      <c r="N120" s="238"/>
      <c r="O120" s="238"/>
      <c r="P120" s="238"/>
      <c r="Q120" s="323"/>
      <c r="R120" s="357"/>
      <c r="S120" s="371"/>
      <c r="T120" s="371"/>
      <c r="U120" s="371"/>
      <c r="V120" s="371"/>
      <c r="W120" s="371"/>
      <c r="X120" s="371"/>
      <c r="Y120" s="371"/>
      <c r="Z120" s="371"/>
      <c r="AA120" s="371"/>
      <c r="AB120" s="371"/>
      <c r="AC120" s="521"/>
      <c r="AE120" s="1" t="str">
        <f>+I120</f>
        <v>□</v>
      </c>
    </row>
    <row r="121" spans="2:45" ht="13" customHeight="1">
      <c r="B121" s="31"/>
      <c r="C121" s="77"/>
      <c r="D121" s="110"/>
      <c r="E121" s="138" t="s">
        <v>305</v>
      </c>
      <c r="F121" s="156" t="s">
        <v>229</v>
      </c>
      <c r="G121" s="169"/>
      <c r="H121" s="196"/>
      <c r="I121" s="248"/>
      <c r="J121" s="236"/>
      <c r="K121" s="236"/>
      <c r="L121" s="236"/>
      <c r="M121" s="236"/>
      <c r="N121" s="236"/>
      <c r="O121" s="236"/>
      <c r="P121" s="236"/>
      <c r="Q121" s="320"/>
      <c r="R121" s="358"/>
      <c r="S121" s="370"/>
      <c r="T121" s="370"/>
      <c r="U121" s="370"/>
      <c r="V121" s="370"/>
      <c r="W121" s="370"/>
      <c r="X121" s="370"/>
      <c r="Y121" s="370"/>
      <c r="Z121" s="370"/>
      <c r="AA121" s="370"/>
      <c r="AB121" s="370"/>
      <c r="AC121" s="520"/>
    </row>
    <row r="122" spans="2:45" ht="13" customHeight="1">
      <c r="B122" s="31"/>
      <c r="C122" s="77"/>
      <c r="D122" s="110"/>
      <c r="E122" s="139" t="s">
        <v>307</v>
      </c>
      <c r="F122" s="156" t="s">
        <v>123</v>
      </c>
      <c r="G122" s="170"/>
      <c r="H122" s="197"/>
      <c r="I122" s="249"/>
      <c r="J122" s="237"/>
      <c r="K122" s="237"/>
      <c r="L122" s="237"/>
      <c r="M122" s="237"/>
      <c r="N122" s="237"/>
      <c r="O122" s="237"/>
      <c r="P122" s="237"/>
      <c r="Q122" s="318"/>
      <c r="R122" s="350"/>
      <c r="S122" s="367"/>
      <c r="T122" s="367"/>
      <c r="U122" s="367"/>
      <c r="V122" s="367"/>
      <c r="W122" s="367"/>
      <c r="X122" s="367"/>
      <c r="Y122" s="367"/>
      <c r="Z122" s="367"/>
      <c r="AA122" s="367"/>
      <c r="AB122" s="476"/>
      <c r="AC122" s="519"/>
    </row>
    <row r="123" spans="2:45" ht="16" customHeight="1">
      <c r="B123" s="31"/>
      <c r="C123" s="77"/>
      <c r="D123" s="110"/>
      <c r="E123" s="112" t="s">
        <v>77</v>
      </c>
      <c r="F123" s="55" t="s">
        <v>83</v>
      </c>
      <c r="G123" s="66"/>
      <c r="H123" s="198"/>
      <c r="I123" s="234" t="s">
        <v>120</v>
      </c>
      <c r="J123" s="237" t="s">
        <v>258</v>
      </c>
      <c r="K123" s="237"/>
      <c r="L123" s="237"/>
      <c r="M123" s="232"/>
      <c r="N123" s="232"/>
      <c r="O123" s="237"/>
      <c r="P123" s="237"/>
      <c r="Q123" s="318"/>
      <c r="R123" s="350"/>
      <c r="S123" s="367"/>
      <c r="T123" s="367"/>
      <c r="U123" s="367"/>
      <c r="V123" s="367"/>
      <c r="W123" s="367"/>
      <c r="X123" s="424"/>
      <c r="Y123" s="424"/>
      <c r="Z123" s="440"/>
      <c r="AA123" s="440"/>
      <c r="AB123" s="481" t="s">
        <v>180</v>
      </c>
      <c r="AC123" s="519"/>
      <c r="AE123" s="533" t="str">
        <f t="shared" ref="AE123:AE140" si="0">+I123</f>
        <v>□</v>
      </c>
      <c r="AH123" s="541" t="str">
        <f>IF(AE123&amp;AE124&amp;AE125&amp;AE126="■□□□","◎無し",IF(AE123&amp;AE124&amp;AE125&amp;AE126="□■□□","Ｅ適合",IF(AE123&amp;AE124&amp;AE125&amp;AE126="□□■□","●適合",IF(AE123&amp;AE124&amp;AE125&amp;AE126="□□□■","◆未達",IF(AE123&amp;AE124&amp;AE125&amp;AE126="□□□□","■未答","▼矛盾")))))</f>
        <v>■未答</v>
      </c>
      <c r="AI123" s="549"/>
      <c r="AL123" s="237" t="s">
        <v>31</v>
      </c>
      <c r="AM123" s="565" t="s">
        <v>164</v>
      </c>
      <c r="AN123" s="565" t="s">
        <v>163</v>
      </c>
      <c r="AO123" s="565" t="s">
        <v>165</v>
      </c>
      <c r="AP123" s="565" t="s">
        <v>166</v>
      </c>
      <c r="AQ123" s="565" t="s">
        <v>168</v>
      </c>
      <c r="AR123" s="565" t="s">
        <v>156</v>
      </c>
    </row>
    <row r="124" spans="2:45" ht="16" customHeight="1">
      <c r="B124" s="31"/>
      <c r="C124" s="77"/>
      <c r="D124" s="110"/>
      <c r="E124" s="110"/>
      <c r="F124" s="61"/>
      <c r="G124" s="64"/>
      <c r="H124" s="199"/>
      <c r="I124" s="234" t="s">
        <v>120</v>
      </c>
      <c r="J124" s="237" t="s">
        <v>453</v>
      </c>
      <c r="K124" s="237"/>
      <c r="L124" s="237"/>
      <c r="M124" s="237"/>
      <c r="N124" s="237"/>
      <c r="O124" s="237"/>
      <c r="P124" s="237"/>
      <c r="Q124" s="318"/>
      <c r="R124" s="350" t="s">
        <v>261</v>
      </c>
      <c r="S124" s="367"/>
      <c r="T124" s="367"/>
      <c r="U124" s="367"/>
      <c r="V124" s="367"/>
      <c r="W124" s="367"/>
      <c r="X124" s="424" t="s">
        <v>310</v>
      </c>
      <c r="Y124" s="424"/>
      <c r="Z124" s="432"/>
      <c r="AA124" s="432"/>
      <c r="AB124" s="476"/>
      <c r="AC124" s="519"/>
      <c r="AE124" s="1" t="str">
        <f t="shared" si="0"/>
        <v>□</v>
      </c>
      <c r="AH124" s="548" t="s">
        <v>311</v>
      </c>
      <c r="AJ124" s="561" t="str">
        <f>IF(Z124=0,"■未答",DEGREES(ATAN(1/Z124)))</f>
        <v>■未答</v>
      </c>
      <c r="AL124" s="237"/>
      <c r="AM124" s="540" t="s">
        <v>113</v>
      </c>
      <c r="AN124" s="540" t="s">
        <v>265</v>
      </c>
      <c r="AO124" s="540" t="s">
        <v>34</v>
      </c>
      <c r="AP124" s="540" t="s">
        <v>116</v>
      </c>
      <c r="AQ124" s="541" t="s">
        <v>158</v>
      </c>
      <c r="AR124" s="541" t="s">
        <v>7</v>
      </c>
    </row>
    <row r="125" spans="2:45" ht="16" customHeight="1">
      <c r="B125" s="31"/>
      <c r="C125" s="77"/>
      <c r="D125" s="110"/>
      <c r="E125" s="110"/>
      <c r="F125" s="61"/>
      <c r="G125" s="64"/>
      <c r="H125" s="199"/>
      <c r="I125" s="234" t="s">
        <v>120</v>
      </c>
      <c r="J125" s="285" t="s">
        <v>0</v>
      </c>
      <c r="K125" s="285"/>
      <c r="L125" s="285"/>
      <c r="M125" s="285"/>
      <c r="N125" s="285"/>
      <c r="O125" s="285"/>
      <c r="P125" s="285"/>
      <c r="Q125" s="319"/>
      <c r="R125" s="352" t="s">
        <v>384</v>
      </c>
      <c r="S125" s="408"/>
      <c r="T125" s="408"/>
      <c r="U125" s="408"/>
      <c r="V125" s="246" t="s">
        <v>120</v>
      </c>
      <c r="W125" s="367" t="s">
        <v>313</v>
      </c>
      <c r="X125" s="367"/>
      <c r="Y125" s="246" t="s">
        <v>120</v>
      </c>
      <c r="Z125" s="463" t="s">
        <v>314</v>
      </c>
      <c r="AA125" s="408"/>
      <c r="AB125" s="463"/>
      <c r="AC125" s="519"/>
      <c r="AE125" s="1" t="str">
        <f t="shared" si="0"/>
        <v>□</v>
      </c>
      <c r="AH125" s="548" t="s">
        <v>227</v>
      </c>
      <c r="AJ125" s="540" t="str">
        <f>IF(AJ124&gt;45,IF(V125&amp;Y125="■□","●適合",IF(V125&amp;Y125="□■","◆未達",IF(V125&amp;Y125="□□","■未答","▼矛盾"))),IF(V125&amp;Y125="■□","◎十分",IF(V125&amp;Y125="□■","●適合",IF(V125&amp;Y125="□□","■未答","▼矛盾"))))</f>
        <v>■未答</v>
      </c>
    </row>
    <row r="126" spans="2:45" ht="32.25" customHeight="1">
      <c r="B126" s="31"/>
      <c r="C126" s="77"/>
      <c r="D126" s="110"/>
      <c r="E126" s="111"/>
      <c r="F126" s="121"/>
      <c r="G126" s="85"/>
      <c r="H126" s="200"/>
      <c r="I126" s="234" t="s">
        <v>120</v>
      </c>
      <c r="J126" s="285" t="s">
        <v>12</v>
      </c>
      <c r="K126" s="285"/>
      <c r="L126" s="285"/>
      <c r="M126" s="285"/>
      <c r="N126" s="285"/>
      <c r="O126" s="285"/>
      <c r="P126" s="285"/>
      <c r="Q126" s="319"/>
      <c r="R126" s="369" t="s">
        <v>315</v>
      </c>
      <c r="S126" s="412"/>
      <c r="T126" s="412"/>
      <c r="U126" s="412"/>
      <c r="V126" s="412"/>
      <c r="W126" s="412"/>
      <c r="X126" s="448"/>
      <c r="Y126" s="448"/>
      <c r="Z126" s="448"/>
      <c r="AA126" s="371" t="s">
        <v>149</v>
      </c>
      <c r="AB126" s="477"/>
      <c r="AC126" s="521"/>
      <c r="AE126" s="1" t="str">
        <f t="shared" si="0"/>
        <v>□</v>
      </c>
      <c r="AH126" s="548" t="s">
        <v>273</v>
      </c>
      <c r="AJ126" s="541" t="str">
        <f>IF(X126&gt;0,IF(X126&lt;700,"◆低すぎ",IF(X126&gt;900,"◆高すぎ","●適合")),"■未答")</f>
        <v>■未答</v>
      </c>
    </row>
    <row r="127" spans="2:45" ht="12" customHeight="1">
      <c r="B127" s="31"/>
      <c r="C127" s="77"/>
      <c r="D127" s="110"/>
      <c r="E127" s="140" t="s">
        <v>67</v>
      </c>
      <c r="F127" s="55" t="s">
        <v>20</v>
      </c>
      <c r="G127" s="66"/>
      <c r="H127" s="198"/>
      <c r="I127" s="250" t="s">
        <v>120</v>
      </c>
      <c r="J127" s="282" t="s">
        <v>479</v>
      </c>
      <c r="K127" s="282"/>
      <c r="L127" s="282"/>
      <c r="M127" s="282"/>
      <c r="N127" s="282"/>
      <c r="O127" s="282"/>
      <c r="P127" s="282"/>
      <c r="Q127" s="325"/>
      <c r="R127" s="370"/>
      <c r="S127" s="370"/>
      <c r="T127" s="370"/>
      <c r="U127" s="370"/>
      <c r="V127" s="370"/>
      <c r="W127" s="370"/>
      <c r="X127" s="370"/>
      <c r="Y127" s="370"/>
      <c r="Z127" s="370"/>
      <c r="AA127" s="370"/>
      <c r="AB127" s="370"/>
      <c r="AC127" s="520"/>
      <c r="AE127" s="533" t="str">
        <f t="shared" si="0"/>
        <v>□</v>
      </c>
      <c r="AH127" s="541" t="str">
        <f>IF(AE127&amp;AE128&amp;AE129="■□□","◎無し",IF(AE127&amp;AE128&amp;AE129="□■□","●適合",IF(AE127&amp;AE128&amp;AE129="□□■","◆未達",IF(AE127&amp;AE128&amp;AE129="□□□","■未答","▼矛盾"))))</f>
        <v>■未答</v>
      </c>
      <c r="AI127" s="549"/>
      <c r="AL127" s="237" t="s">
        <v>40</v>
      </c>
      <c r="AM127" s="562" t="s">
        <v>182</v>
      </c>
      <c r="AN127" s="562" t="s">
        <v>179</v>
      </c>
      <c r="AO127" s="562" t="s">
        <v>184</v>
      </c>
      <c r="AP127" s="562" t="s">
        <v>187</v>
      </c>
      <c r="AQ127" s="562" t="s">
        <v>156</v>
      </c>
    </row>
    <row r="128" spans="2:45" ht="12" customHeight="1">
      <c r="B128" s="31"/>
      <c r="C128" s="77"/>
      <c r="D128" s="110"/>
      <c r="E128" s="122"/>
      <c r="F128" s="61"/>
      <c r="G128" s="64"/>
      <c r="H128" s="199"/>
      <c r="I128" s="234" t="s">
        <v>120</v>
      </c>
      <c r="J128" s="285" t="s">
        <v>316</v>
      </c>
      <c r="K128" s="285"/>
      <c r="L128" s="285"/>
      <c r="M128" s="285"/>
      <c r="N128" s="285"/>
      <c r="O128" s="285"/>
      <c r="P128" s="285"/>
      <c r="Q128" s="319"/>
      <c r="R128" s="367"/>
      <c r="S128" s="367"/>
      <c r="T128" s="367"/>
      <c r="U128" s="367"/>
      <c r="V128" s="367"/>
      <c r="W128" s="367"/>
      <c r="X128" s="367"/>
      <c r="Y128" s="367"/>
      <c r="Z128" s="367"/>
      <c r="AA128" s="367"/>
      <c r="AB128" s="367"/>
      <c r="AC128" s="519"/>
      <c r="AE128" s="1" t="str">
        <f t="shared" si="0"/>
        <v>□</v>
      </c>
      <c r="AI128" s="542"/>
      <c r="AL128" s="237"/>
      <c r="AM128" s="540" t="s">
        <v>113</v>
      </c>
      <c r="AN128" s="540" t="s">
        <v>34</v>
      </c>
      <c r="AO128" s="540" t="s">
        <v>116</v>
      </c>
      <c r="AP128" s="541" t="s">
        <v>158</v>
      </c>
      <c r="AQ128" s="541" t="s">
        <v>7</v>
      </c>
    </row>
    <row r="129" spans="2:44" ht="12" customHeight="1">
      <c r="B129" s="31"/>
      <c r="C129" s="77"/>
      <c r="D129" s="110"/>
      <c r="E129" s="141"/>
      <c r="F129" s="121"/>
      <c r="G129" s="85"/>
      <c r="H129" s="200"/>
      <c r="I129" s="222" t="s">
        <v>120</v>
      </c>
      <c r="J129" s="281" t="s">
        <v>317</v>
      </c>
      <c r="K129" s="281"/>
      <c r="L129" s="281"/>
      <c r="M129" s="281"/>
      <c r="N129" s="281"/>
      <c r="O129" s="281"/>
      <c r="P129" s="281"/>
      <c r="Q129" s="321"/>
      <c r="R129" s="371"/>
      <c r="S129" s="371"/>
      <c r="T129" s="371"/>
      <c r="U129" s="371"/>
      <c r="V129" s="371"/>
      <c r="W129" s="371"/>
      <c r="X129" s="371"/>
      <c r="Y129" s="371"/>
      <c r="Z129" s="371"/>
      <c r="AA129" s="371"/>
      <c r="AB129" s="371"/>
      <c r="AC129" s="521"/>
      <c r="AE129" s="1" t="str">
        <f t="shared" si="0"/>
        <v>□</v>
      </c>
    </row>
    <row r="130" spans="2:44" ht="12" customHeight="1">
      <c r="B130" s="31"/>
      <c r="C130" s="77"/>
      <c r="D130" s="110"/>
      <c r="E130" s="112" t="s">
        <v>86</v>
      </c>
      <c r="F130" s="55" t="s">
        <v>74</v>
      </c>
      <c r="G130" s="66"/>
      <c r="H130" s="198"/>
      <c r="I130" s="233" t="s">
        <v>120</v>
      </c>
      <c r="J130" s="282" t="s">
        <v>205</v>
      </c>
      <c r="K130" s="282"/>
      <c r="L130" s="282"/>
      <c r="M130" s="282"/>
      <c r="N130" s="282"/>
      <c r="O130" s="282"/>
      <c r="P130" s="282"/>
      <c r="Q130" s="325"/>
      <c r="R130" s="370"/>
      <c r="S130" s="370"/>
      <c r="T130" s="370"/>
      <c r="U130" s="370"/>
      <c r="V130" s="370"/>
      <c r="W130" s="370"/>
      <c r="X130" s="370"/>
      <c r="Y130" s="370"/>
      <c r="Z130" s="370"/>
      <c r="AA130" s="370"/>
      <c r="AB130" s="370"/>
      <c r="AC130" s="520"/>
      <c r="AE130" s="533" t="str">
        <f t="shared" si="0"/>
        <v>□</v>
      </c>
      <c r="AH130" s="541" t="str">
        <f>IF(AE130&amp;AE131&amp;AE132="■□□","◎無し",IF(AE130&amp;AE131&amp;AE132="□■□","●適合",IF(AE130&amp;AE131&amp;AE132="□□■","◆未達",IF(AE130&amp;AE131&amp;AE132="□□□","■未答","▼矛盾"))))</f>
        <v>■未答</v>
      </c>
      <c r="AI130" s="549"/>
      <c r="AL130" s="237" t="s">
        <v>40</v>
      </c>
      <c r="AM130" s="562" t="s">
        <v>182</v>
      </c>
      <c r="AN130" s="562" t="s">
        <v>179</v>
      </c>
      <c r="AO130" s="562" t="s">
        <v>184</v>
      </c>
      <c r="AP130" s="562" t="s">
        <v>187</v>
      </c>
      <c r="AQ130" s="562" t="s">
        <v>156</v>
      </c>
    </row>
    <row r="131" spans="2:44" ht="12" customHeight="1">
      <c r="B131" s="31"/>
      <c r="C131" s="77"/>
      <c r="D131" s="110"/>
      <c r="E131" s="110"/>
      <c r="F131" s="61"/>
      <c r="G131" s="64"/>
      <c r="H131" s="199"/>
      <c r="I131" s="234" t="s">
        <v>120</v>
      </c>
      <c r="J131" s="285" t="s">
        <v>316</v>
      </c>
      <c r="K131" s="285"/>
      <c r="L131" s="285"/>
      <c r="M131" s="285"/>
      <c r="N131" s="285"/>
      <c r="O131" s="285"/>
      <c r="P131" s="285"/>
      <c r="Q131" s="319"/>
      <c r="R131" s="367"/>
      <c r="S131" s="367"/>
      <c r="T131" s="367"/>
      <c r="U131" s="367"/>
      <c r="V131" s="367"/>
      <c r="W131" s="367"/>
      <c r="X131" s="367"/>
      <c r="Y131" s="367"/>
      <c r="Z131" s="367"/>
      <c r="AA131" s="367"/>
      <c r="AB131" s="367"/>
      <c r="AC131" s="519"/>
      <c r="AE131" s="1" t="str">
        <f t="shared" si="0"/>
        <v>□</v>
      </c>
      <c r="AL131" s="237"/>
      <c r="AM131" s="540" t="s">
        <v>113</v>
      </c>
      <c r="AN131" s="540" t="s">
        <v>34</v>
      </c>
      <c r="AO131" s="540" t="s">
        <v>116</v>
      </c>
      <c r="AP131" s="541" t="s">
        <v>158</v>
      </c>
      <c r="AQ131" s="541" t="s">
        <v>7</v>
      </c>
    </row>
    <row r="132" spans="2:44" ht="12" customHeight="1">
      <c r="B132" s="31"/>
      <c r="C132" s="77"/>
      <c r="D132" s="110"/>
      <c r="E132" s="111"/>
      <c r="F132" s="121"/>
      <c r="G132" s="85"/>
      <c r="H132" s="200"/>
      <c r="I132" s="222" t="s">
        <v>120</v>
      </c>
      <c r="J132" s="281" t="s">
        <v>317</v>
      </c>
      <c r="K132" s="281"/>
      <c r="L132" s="281"/>
      <c r="M132" s="281"/>
      <c r="N132" s="281"/>
      <c r="O132" s="281"/>
      <c r="P132" s="281"/>
      <c r="Q132" s="321"/>
      <c r="R132" s="371"/>
      <c r="S132" s="371"/>
      <c r="T132" s="371"/>
      <c r="U132" s="371"/>
      <c r="V132" s="371"/>
      <c r="W132" s="371"/>
      <c r="X132" s="371"/>
      <c r="Y132" s="371"/>
      <c r="Z132" s="371"/>
      <c r="AA132" s="371"/>
      <c r="AB132" s="371"/>
      <c r="AC132" s="521"/>
      <c r="AE132" s="1" t="str">
        <f t="shared" si="0"/>
        <v>□</v>
      </c>
    </row>
    <row r="133" spans="2:44" ht="26.15" customHeight="1">
      <c r="B133" s="31"/>
      <c r="C133" s="77"/>
      <c r="D133" s="110"/>
      <c r="E133" s="112" t="s">
        <v>318</v>
      </c>
      <c r="F133" s="55" t="s">
        <v>319</v>
      </c>
      <c r="G133" s="66"/>
      <c r="H133" s="198"/>
      <c r="I133" s="234" t="s">
        <v>120</v>
      </c>
      <c r="J133" s="290" t="s">
        <v>320</v>
      </c>
      <c r="K133" s="290"/>
      <c r="L133" s="290"/>
      <c r="M133" s="290"/>
      <c r="N133" s="290"/>
      <c r="O133" s="290"/>
      <c r="P133" s="290"/>
      <c r="Q133" s="326"/>
      <c r="R133" s="358"/>
      <c r="S133" s="370"/>
      <c r="T133" s="370"/>
      <c r="U133" s="370"/>
      <c r="V133" s="370"/>
      <c r="W133" s="370"/>
      <c r="X133" s="370"/>
      <c r="Y133" s="370"/>
      <c r="Z133" s="370"/>
      <c r="AA133" s="370"/>
      <c r="AB133" s="370"/>
      <c r="AC133" s="520"/>
      <c r="AE133" s="533" t="str">
        <f t="shared" si="0"/>
        <v>□</v>
      </c>
      <c r="AH133" s="541" t="str">
        <f>IF(AE133&amp;AE134&amp;AE135&amp;AE136="■□□□","◎無し",IF(AE133&amp;AE134&amp;AE135&amp;AE136="□■□□","●適済",IF(AE133&amp;AE134&amp;AE135&amp;AE136="□□■□","●適合",IF(AE133&amp;AE134&amp;AE135&amp;AE136="□□□■","◆未達",IF(AE133&amp;AE134&amp;AE135&amp;AE136="□□□□","■未答","▼矛盾")))))</f>
        <v>■未答</v>
      </c>
      <c r="AI133" s="549"/>
      <c r="AL133" s="237" t="s">
        <v>31</v>
      </c>
      <c r="AM133" s="565" t="s">
        <v>164</v>
      </c>
      <c r="AN133" s="565" t="s">
        <v>163</v>
      </c>
      <c r="AO133" s="565" t="s">
        <v>165</v>
      </c>
      <c r="AP133" s="565" t="s">
        <v>166</v>
      </c>
      <c r="AQ133" s="565" t="s">
        <v>168</v>
      </c>
      <c r="AR133" s="565" t="s">
        <v>156</v>
      </c>
    </row>
    <row r="134" spans="2:44" ht="12" customHeight="1">
      <c r="B134" s="31"/>
      <c r="C134" s="77"/>
      <c r="D134" s="110"/>
      <c r="E134" s="110"/>
      <c r="F134" s="61"/>
      <c r="G134" s="64"/>
      <c r="H134" s="199"/>
      <c r="I134" s="234" t="s">
        <v>120</v>
      </c>
      <c r="J134" s="285" t="s">
        <v>316</v>
      </c>
      <c r="K134" s="285"/>
      <c r="L134" s="285"/>
      <c r="M134" s="285"/>
      <c r="N134" s="285"/>
      <c r="O134" s="285"/>
      <c r="P134" s="285"/>
      <c r="Q134" s="319"/>
      <c r="R134" s="350"/>
      <c r="S134" s="367"/>
      <c r="T134" s="367"/>
      <c r="U134" s="367"/>
      <c r="V134" s="367"/>
      <c r="W134" s="367"/>
      <c r="X134" s="367"/>
      <c r="Y134" s="367"/>
      <c r="Z134" s="367"/>
      <c r="AA134" s="367"/>
      <c r="AB134" s="367"/>
      <c r="AC134" s="519"/>
      <c r="AE134" s="1" t="str">
        <f t="shared" si="0"/>
        <v>□</v>
      </c>
      <c r="AL134" s="237"/>
      <c r="AM134" s="540" t="s">
        <v>113</v>
      </c>
      <c r="AN134" s="540" t="s">
        <v>169</v>
      </c>
      <c r="AO134" s="540" t="s">
        <v>34</v>
      </c>
      <c r="AP134" s="540" t="s">
        <v>116</v>
      </c>
      <c r="AQ134" s="541" t="s">
        <v>158</v>
      </c>
      <c r="AR134" s="541" t="s">
        <v>7</v>
      </c>
    </row>
    <row r="135" spans="2:44" ht="12" customHeight="1">
      <c r="B135" s="31"/>
      <c r="C135" s="77"/>
      <c r="D135" s="110"/>
      <c r="E135" s="110"/>
      <c r="F135" s="61"/>
      <c r="G135" s="64"/>
      <c r="H135" s="199"/>
      <c r="I135" s="234" t="s">
        <v>120</v>
      </c>
      <c r="J135" s="285" t="s">
        <v>321</v>
      </c>
      <c r="K135" s="285"/>
      <c r="L135" s="285"/>
      <c r="M135" s="285"/>
      <c r="N135" s="285"/>
      <c r="O135" s="285"/>
      <c r="P135" s="285"/>
      <c r="Q135" s="319"/>
      <c r="R135" s="350"/>
      <c r="S135" s="367"/>
      <c r="T135" s="367"/>
      <c r="U135" s="367"/>
      <c r="V135" s="367"/>
      <c r="W135" s="367"/>
      <c r="X135" s="367"/>
      <c r="Y135" s="367"/>
      <c r="Z135" s="367"/>
      <c r="AA135" s="367"/>
      <c r="AB135" s="367"/>
      <c r="AC135" s="519"/>
      <c r="AE135" s="1" t="str">
        <f t="shared" si="0"/>
        <v>□</v>
      </c>
    </row>
    <row r="136" spans="2:44" ht="12" customHeight="1">
      <c r="B136" s="31"/>
      <c r="C136" s="77"/>
      <c r="D136" s="110"/>
      <c r="E136" s="111"/>
      <c r="F136" s="121"/>
      <c r="G136" s="85"/>
      <c r="H136" s="200"/>
      <c r="I136" s="222" t="s">
        <v>120</v>
      </c>
      <c r="J136" s="281" t="s">
        <v>317</v>
      </c>
      <c r="K136" s="281"/>
      <c r="L136" s="281"/>
      <c r="M136" s="281"/>
      <c r="N136" s="281"/>
      <c r="O136" s="281"/>
      <c r="P136" s="281"/>
      <c r="Q136" s="321"/>
      <c r="R136" s="357"/>
      <c r="S136" s="371"/>
      <c r="T136" s="371"/>
      <c r="U136" s="371"/>
      <c r="V136" s="371"/>
      <c r="W136" s="371"/>
      <c r="X136" s="371"/>
      <c r="Y136" s="371"/>
      <c r="Z136" s="371"/>
      <c r="AA136" s="371"/>
      <c r="AB136" s="371"/>
      <c r="AC136" s="521"/>
      <c r="AE136" s="1" t="str">
        <f t="shared" si="0"/>
        <v>□</v>
      </c>
    </row>
    <row r="137" spans="2:44" ht="12" customHeight="1">
      <c r="B137" s="31"/>
      <c r="C137" s="77"/>
      <c r="D137" s="110"/>
      <c r="E137" s="112" t="s">
        <v>322</v>
      </c>
      <c r="F137" s="55" t="s">
        <v>130</v>
      </c>
      <c r="G137" s="66"/>
      <c r="H137" s="198"/>
      <c r="I137" s="233" t="s">
        <v>120</v>
      </c>
      <c r="J137" s="282" t="s">
        <v>323</v>
      </c>
      <c r="K137" s="282"/>
      <c r="L137" s="282"/>
      <c r="M137" s="282"/>
      <c r="N137" s="282"/>
      <c r="O137" s="282"/>
      <c r="P137" s="282"/>
      <c r="Q137" s="325"/>
      <c r="R137" s="358"/>
      <c r="S137" s="370"/>
      <c r="T137" s="370"/>
      <c r="U137" s="370"/>
      <c r="V137" s="370"/>
      <c r="W137" s="370"/>
      <c r="X137" s="370"/>
      <c r="Y137" s="370"/>
      <c r="Z137" s="370"/>
      <c r="AA137" s="370"/>
      <c r="AB137" s="370"/>
      <c r="AC137" s="520"/>
      <c r="AE137" s="533" t="str">
        <f t="shared" si="0"/>
        <v>□</v>
      </c>
      <c r="AH137" s="541" t="str">
        <f>IF(AE137&amp;AE138&amp;AE139&amp;AE140="■□□□","◎無し",IF(AE137&amp;AE138&amp;AE139&amp;AE140="□■□□","●適済",IF(AE137&amp;AE138&amp;AE139&amp;AE140="□□■□","●適合",IF(AE137&amp;AE138&amp;AE139&amp;AE140="□□□■","◆未達",IF(AE137&amp;AE138&amp;AE139&amp;AE140="□□□□","■未答","▼矛盾")))))</f>
        <v>■未答</v>
      </c>
      <c r="AI137" s="549"/>
      <c r="AL137" s="237" t="s">
        <v>31</v>
      </c>
      <c r="AM137" s="565" t="s">
        <v>164</v>
      </c>
      <c r="AN137" s="565" t="s">
        <v>163</v>
      </c>
      <c r="AO137" s="565" t="s">
        <v>165</v>
      </c>
      <c r="AP137" s="565" t="s">
        <v>166</v>
      </c>
      <c r="AQ137" s="565" t="s">
        <v>168</v>
      </c>
      <c r="AR137" s="565" t="s">
        <v>156</v>
      </c>
    </row>
    <row r="138" spans="2:44" ht="12" customHeight="1">
      <c r="B138" s="31"/>
      <c r="C138" s="77"/>
      <c r="D138" s="110"/>
      <c r="E138" s="110"/>
      <c r="F138" s="61"/>
      <c r="G138" s="64"/>
      <c r="H138" s="199"/>
      <c r="I138" s="234" t="s">
        <v>120</v>
      </c>
      <c r="J138" s="285" t="s">
        <v>316</v>
      </c>
      <c r="K138" s="285"/>
      <c r="L138" s="285"/>
      <c r="M138" s="285"/>
      <c r="N138" s="285"/>
      <c r="O138" s="285"/>
      <c r="P138" s="285"/>
      <c r="Q138" s="319"/>
      <c r="R138" s="350"/>
      <c r="S138" s="367"/>
      <c r="T138" s="367"/>
      <c r="U138" s="367"/>
      <c r="V138" s="367"/>
      <c r="W138" s="367"/>
      <c r="X138" s="367"/>
      <c r="Y138" s="367"/>
      <c r="Z138" s="367"/>
      <c r="AA138" s="367"/>
      <c r="AB138" s="367"/>
      <c r="AC138" s="519"/>
      <c r="AE138" s="1" t="str">
        <f t="shared" si="0"/>
        <v>□</v>
      </c>
      <c r="AL138" s="237"/>
      <c r="AM138" s="540" t="s">
        <v>113</v>
      </c>
      <c r="AN138" s="540" t="s">
        <v>169</v>
      </c>
      <c r="AO138" s="540" t="s">
        <v>34</v>
      </c>
      <c r="AP138" s="540" t="s">
        <v>116</v>
      </c>
      <c r="AQ138" s="541" t="s">
        <v>158</v>
      </c>
      <c r="AR138" s="541" t="s">
        <v>7</v>
      </c>
    </row>
    <row r="139" spans="2:44" ht="12" customHeight="1">
      <c r="B139" s="31"/>
      <c r="C139" s="77"/>
      <c r="D139" s="110"/>
      <c r="E139" s="110"/>
      <c r="F139" s="61"/>
      <c r="G139" s="64"/>
      <c r="H139" s="199"/>
      <c r="I139" s="234" t="s">
        <v>120</v>
      </c>
      <c r="J139" s="285" t="s">
        <v>321</v>
      </c>
      <c r="K139" s="285"/>
      <c r="L139" s="285"/>
      <c r="M139" s="285"/>
      <c r="N139" s="285"/>
      <c r="O139" s="285"/>
      <c r="P139" s="285"/>
      <c r="Q139" s="319"/>
      <c r="R139" s="350"/>
      <c r="S139" s="367"/>
      <c r="T139" s="367"/>
      <c r="U139" s="367"/>
      <c r="V139" s="367"/>
      <c r="W139" s="367"/>
      <c r="X139" s="367"/>
      <c r="Y139" s="367"/>
      <c r="Z139" s="367"/>
      <c r="AA139" s="367"/>
      <c r="AB139" s="367"/>
      <c r="AC139" s="519"/>
      <c r="AE139" s="1" t="str">
        <f t="shared" si="0"/>
        <v>□</v>
      </c>
    </row>
    <row r="140" spans="2:44" ht="12" customHeight="1">
      <c r="B140" s="31"/>
      <c r="C140" s="77"/>
      <c r="D140" s="110"/>
      <c r="E140" s="110"/>
      <c r="F140" s="61"/>
      <c r="G140" s="64"/>
      <c r="H140" s="199"/>
      <c r="I140" s="222" t="s">
        <v>120</v>
      </c>
      <c r="J140" s="281" t="s">
        <v>317</v>
      </c>
      <c r="K140" s="281"/>
      <c r="L140" s="281"/>
      <c r="M140" s="281"/>
      <c r="N140" s="281"/>
      <c r="O140" s="281"/>
      <c r="P140" s="281"/>
      <c r="Q140" s="321"/>
      <c r="R140" s="357"/>
      <c r="S140" s="371"/>
      <c r="T140" s="371"/>
      <c r="U140" s="371"/>
      <c r="V140" s="371"/>
      <c r="W140" s="371"/>
      <c r="X140" s="371"/>
      <c r="Y140" s="371"/>
      <c r="Z140" s="371"/>
      <c r="AA140" s="371"/>
      <c r="AB140" s="371"/>
      <c r="AC140" s="521"/>
      <c r="AE140" s="1" t="str">
        <f t="shared" si="0"/>
        <v>□</v>
      </c>
    </row>
    <row r="141" spans="2:44" ht="3.75" customHeight="1">
      <c r="B141" s="31"/>
      <c r="C141" s="77"/>
      <c r="D141" s="115" t="s">
        <v>8</v>
      </c>
      <c r="E141" s="135"/>
      <c r="F141" s="135"/>
      <c r="G141" s="135"/>
      <c r="H141" s="186"/>
      <c r="I141" s="240"/>
      <c r="J141" s="282"/>
      <c r="K141" s="282"/>
      <c r="L141" s="282"/>
      <c r="M141" s="282"/>
      <c r="N141" s="282"/>
      <c r="O141" s="282"/>
      <c r="P141" s="282"/>
      <c r="Q141" s="325"/>
      <c r="R141" s="358"/>
      <c r="S141" s="370"/>
      <c r="T141" s="370"/>
      <c r="U141" s="370"/>
      <c r="V141" s="370"/>
      <c r="W141" s="370"/>
      <c r="X141" s="370"/>
      <c r="Y141" s="370"/>
      <c r="Z141" s="370"/>
      <c r="AA141" s="370"/>
      <c r="AB141" s="370"/>
      <c r="AC141" s="520"/>
    </row>
    <row r="142" spans="2:44" ht="18" customHeight="1">
      <c r="B142" s="31"/>
      <c r="C142" s="77"/>
      <c r="D142" s="109"/>
      <c r="E142" s="119"/>
      <c r="F142" s="119"/>
      <c r="G142" s="119"/>
      <c r="H142" s="185"/>
      <c r="I142" s="231" t="s">
        <v>120</v>
      </c>
      <c r="J142" s="237" t="s">
        <v>302</v>
      </c>
      <c r="K142" s="237"/>
      <c r="L142" s="237"/>
      <c r="M142" s="237"/>
      <c r="N142" s="237"/>
      <c r="O142" s="291"/>
      <c r="P142" s="291"/>
      <c r="Q142" s="327"/>
      <c r="R142" s="372"/>
      <c r="S142" s="418"/>
      <c r="T142" s="418"/>
      <c r="U142" s="418"/>
      <c r="V142" s="418"/>
      <c r="W142" s="418"/>
      <c r="X142" s="418"/>
      <c r="Y142" s="418"/>
      <c r="Z142" s="418"/>
      <c r="AA142" s="418"/>
      <c r="AB142" s="482"/>
      <c r="AC142" s="519"/>
      <c r="AE142" s="533" t="str">
        <f>+I142</f>
        <v>□</v>
      </c>
      <c r="AH142" s="541" t="str">
        <f>IF(AE142&amp;AE143&amp;AE144="■□□","●適合",IF(AE142&amp;AE143&amp;AE144="□■□","◆未達",IF(AE142&amp;AE143&amp;AE144="□□■","◆未達",IF(AE142&amp;AE143&amp;AE144="□□□","■未答","▼矛盾"))))</f>
        <v>■未答</v>
      </c>
      <c r="AI142" s="549"/>
      <c r="AL142" s="237" t="s">
        <v>40</v>
      </c>
      <c r="AM142" s="562" t="s">
        <v>182</v>
      </c>
      <c r="AN142" s="562" t="s">
        <v>179</v>
      </c>
      <c r="AO142" s="562" t="s">
        <v>184</v>
      </c>
      <c r="AP142" s="562" t="s">
        <v>187</v>
      </c>
      <c r="AQ142" s="562" t="s">
        <v>156</v>
      </c>
    </row>
    <row r="143" spans="2:44" ht="18" customHeight="1">
      <c r="B143" s="31"/>
      <c r="C143" s="77"/>
      <c r="D143" s="109"/>
      <c r="E143" s="119"/>
      <c r="F143" s="119"/>
      <c r="G143" s="119"/>
      <c r="H143" s="185"/>
      <c r="I143" s="231" t="s">
        <v>120</v>
      </c>
      <c r="J143" s="237" t="s">
        <v>303</v>
      </c>
      <c r="K143" s="237"/>
      <c r="L143" s="237"/>
      <c r="M143" s="237"/>
      <c r="N143" s="237"/>
      <c r="O143" s="291"/>
      <c r="P143" s="291"/>
      <c r="Q143" s="327"/>
      <c r="R143" s="372"/>
      <c r="S143" s="418"/>
      <c r="T143" s="418"/>
      <c r="U143" s="418"/>
      <c r="V143" s="418"/>
      <c r="W143" s="418"/>
      <c r="X143" s="418"/>
      <c r="Y143" s="418"/>
      <c r="Z143" s="418"/>
      <c r="AA143" s="418"/>
      <c r="AB143" s="482"/>
      <c r="AC143" s="519"/>
      <c r="AE143" s="1" t="str">
        <f>+I143</f>
        <v>□</v>
      </c>
      <c r="AL143" s="237"/>
      <c r="AM143" s="540" t="s">
        <v>34</v>
      </c>
      <c r="AN143" s="540" t="s">
        <v>116</v>
      </c>
      <c r="AO143" s="540" t="s">
        <v>116</v>
      </c>
      <c r="AP143" s="541" t="s">
        <v>158</v>
      </c>
      <c r="AQ143" s="541" t="s">
        <v>7</v>
      </c>
    </row>
    <row r="144" spans="2:44" ht="18" customHeight="1">
      <c r="B144" s="31"/>
      <c r="C144" s="77"/>
      <c r="D144" s="109"/>
      <c r="E144" s="119"/>
      <c r="F144" s="119"/>
      <c r="G144" s="119"/>
      <c r="H144" s="185"/>
      <c r="I144" s="231" t="s">
        <v>120</v>
      </c>
      <c r="J144" s="237" t="s">
        <v>304</v>
      </c>
      <c r="K144" s="237"/>
      <c r="L144" s="237"/>
      <c r="M144" s="237"/>
      <c r="N144" s="237"/>
      <c r="O144" s="291"/>
      <c r="P144" s="291"/>
      <c r="Q144" s="327"/>
      <c r="R144" s="372"/>
      <c r="S144" s="418"/>
      <c r="T144" s="418"/>
      <c r="U144" s="418"/>
      <c r="V144" s="418"/>
      <c r="W144" s="418"/>
      <c r="X144" s="418"/>
      <c r="Y144" s="418"/>
      <c r="Z144" s="418"/>
      <c r="AA144" s="418"/>
      <c r="AB144" s="482"/>
      <c r="AC144" s="519"/>
      <c r="AE144" s="1" t="str">
        <f>+I144</f>
        <v>□</v>
      </c>
    </row>
    <row r="145" spans="2:61" ht="6.75" customHeight="1">
      <c r="B145" s="31"/>
      <c r="C145" s="77"/>
      <c r="D145" s="109"/>
      <c r="E145" s="119"/>
      <c r="F145" s="119"/>
      <c r="G145" s="119"/>
      <c r="H145" s="185"/>
      <c r="I145" s="232"/>
      <c r="J145" s="237"/>
      <c r="K145" s="237"/>
      <c r="L145" s="237"/>
      <c r="M145" s="237"/>
      <c r="N145" s="237"/>
      <c r="O145" s="237"/>
      <c r="P145" s="237"/>
      <c r="Q145" s="318"/>
      <c r="R145" s="349"/>
      <c r="S145" s="408"/>
      <c r="T145" s="408"/>
      <c r="U145" s="408"/>
      <c r="V145" s="408"/>
      <c r="W145" s="408"/>
      <c r="X145" s="408"/>
      <c r="Y145" s="408"/>
      <c r="Z145" s="408"/>
      <c r="AA145" s="408"/>
      <c r="AB145" s="408"/>
      <c r="AC145" s="521"/>
    </row>
    <row r="146" spans="2:61" s="1" customFormat="1" ht="13" customHeight="1">
      <c r="B146" s="31"/>
      <c r="C146" s="77"/>
      <c r="D146" s="111"/>
      <c r="E146" s="138" t="s">
        <v>305</v>
      </c>
      <c r="F146" s="156" t="s">
        <v>229</v>
      </c>
      <c r="G146" s="169"/>
      <c r="H146" s="196"/>
      <c r="I146" s="248"/>
      <c r="J146" s="236"/>
      <c r="K146" s="236"/>
      <c r="L146" s="236"/>
      <c r="M146" s="236"/>
      <c r="N146" s="236"/>
      <c r="O146" s="236"/>
      <c r="P146" s="236"/>
      <c r="Q146" s="320"/>
      <c r="R146" s="358"/>
      <c r="S146" s="370"/>
      <c r="T146" s="370"/>
      <c r="U146" s="370"/>
      <c r="V146" s="370"/>
      <c r="W146" s="370"/>
      <c r="X146" s="370"/>
      <c r="Y146" s="370"/>
      <c r="Z146" s="370"/>
      <c r="AA146" s="370"/>
      <c r="AB146" s="483"/>
      <c r="AC146" s="520"/>
      <c r="AH146" s="2"/>
      <c r="AI146" s="2"/>
      <c r="AJ146" s="2"/>
      <c r="AK146" s="2"/>
      <c r="AL146" s="2"/>
      <c r="AM146" s="2"/>
      <c r="AN146" s="2"/>
      <c r="AO146" s="2"/>
      <c r="AP146" s="2"/>
      <c r="BB146" s="2"/>
      <c r="BC146" s="2"/>
      <c r="BD146" s="2"/>
      <c r="BE146" s="2"/>
      <c r="BF146" s="2"/>
      <c r="BG146" s="2"/>
      <c r="BH146" s="2"/>
      <c r="BI146" s="2"/>
    </row>
    <row r="147" spans="2:61" ht="13" customHeight="1">
      <c r="B147" s="31"/>
      <c r="C147" s="77"/>
      <c r="D147" s="117"/>
      <c r="E147" s="139" t="s">
        <v>307</v>
      </c>
      <c r="F147" s="156" t="s">
        <v>123</v>
      </c>
      <c r="G147" s="170"/>
      <c r="H147" s="197"/>
      <c r="I147" s="249"/>
      <c r="J147" s="237"/>
      <c r="K147" s="237"/>
      <c r="L147" s="237"/>
      <c r="M147" s="237"/>
      <c r="N147" s="237"/>
      <c r="O147" s="237"/>
      <c r="P147" s="237"/>
      <c r="Q147" s="318"/>
      <c r="R147" s="350"/>
      <c r="S147" s="367"/>
      <c r="T147" s="367"/>
      <c r="U147" s="367"/>
      <c r="V147" s="367"/>
      <c r="W147" s="367"/>
      <c r="X147" s="367"/>
      <c r="Y147" s="367"/>
      <c r="Z147" s="367"/>
      <c r="AA147" s="367"/>
      <c r="AB147" s="476"/>
      <c r="AC147" s="519"/>
    </row>
    <row r="148" spans="2:61" s="1" customFormat="1" ht="18" customHeight="1">
      <c r="B148" s="31"/>
      <c r="C148" s="77"/>
      <c r="D148" s="117"/>
      <c r="E148" s="112" t="s">
        <v>106</v>
      </c>
      <c r="F148" s="55" t="s">
        <v>272</v>
      </c>
      <c r="G148" s="66"/>
      <c r="H148" s="198"/>
      <c r="I148" s="246" t="s">
        <v>120</v>
      </c>
      <c r="J148" s="237" t="s">
        <v>334</v>
      </c>
      <c r="K148" s="237"/>
      <c r="L148" s="237"/>
      <c r="M148" s="237"/>
      <c r="N148" s="237"/>
      <c r="O148" s="237"/>
      <c r="P148" s="237"/>
      <c r="Q148" s="318"/>
      <c r="R148" s="246" t="s">
        <v>120</v>
      </c>
      <c r="S148" s="237" t="s">
        <v>78</v>
      </c>
      <c r="T148" s="367"/>
      <c r="U148" s="367"/>
      <c r="V148" s="367"/>
      <c r="W148" s="367"/>
      <c r="X148" s="367"/>
      <c r="Y148" s="367"/>
      <c r="Z148" s="367"/>
      <c r="AA148" s="367"/>
      <c r="AB148" s="476"/>
      <c r="AC148" s="519"/>
      <c r="AE148" s="1" t="str">
        <f>I148</f>
        <v>□</v>
      </c>
      <c r="AF148" s="1" t="str">
        <f>R148</f>
        <v>□</v>
      </c>
      <c r="AH148" s="541" t="str">
        <f>IF(AE148&amp;AE151&amp;AE152="■□□","◎無し",IF(AE148&amp;AE151&amp;AE152="□■□","●適合",IF(AE148&amp;AE151&amp;AE152="□□■","◆未達",IF(AE148&amp;AE151&amp;AE152="□□□","■未答","▼矛盾"))))</f>
        <v>■未答</v>
      </c>
      <c r="AI148" s="549"/>
      <c r="AJ148" s="562" t="str">
        <f>IF(AF148&amp;AF149&amp;AF150="■□□","◎無し",IF(AF148&amp;AF149&amp;AF150="□■□","●適合",IF(AF148&amp;AF149&amp;AF150="□□■","●適合",IF(AF148&amp;AF149&amp;AF150="□■■","●適合",IF(AF148&amp;AF149&amp;AF150="□□□","■未答","▼矛盾")))))</f>
        <v>■未答</v>
      </c>
      <c r="AK148" s="2"/>
      <c r="AL148" s="237" t="s">
        <v>40</v>
      </c>
      <c r="AM148" s="562" t="s">
        <v>182</v>
      </c>
      <c r="AN148" s="562" t="s">
        <v>179</v>
      </c>
      <c r="AO148" s="562" t="s">
        <v>184</v>
      </c>
      <c r="AP148" s="562" t="s">
        <v>187</v>
      </c>
      <c r="AQ148" s="562" t="s">
        <v>156</v>
      </c>
      <c r="AR148" s="342"/>
      <c r="BB148" s="2"/>
      <c r="BC148" s="2"/>
      <c r="BD148" s="2"/>
      <c r="BE148" s="2"/>
      <c r="BF148" s="2"/>
      <c r="BG148" s="2"/>
      <c r="BH148" s="2"/>
      <c r="BI148" s="2"/>
    </row>
    <row r="149" spans="2:61" s="1" customFormat="1" ht="18" customHeight="1">
      <c r="B149" s="31"/>
      <c r="C149" s="77"/>
      <c r="D149" s="117"/>
      <c r="E149" s="110"/>
      <c r="F149" s="61"/>
      <c r="G149" s="64"/>
      <c r="H149" s="199"/>
      <c r="I149" s="251"/>
      <c r="J149" s="291"/>
      <c r="K149" s="237"/>
      <c r="L149" s="237"/>
      <c r="M149" s="237"/>
      <c r="N149" s="237"/>
      <c r="O149" s="237"/>
      <c r="P149" s="237"/>
      <c r="Q149" s="318"/>
      <c r="R149" s="246" t="s">
        <v>120</v>
      </c>
      <c r="S149" s="237" t="s">
        <v>255</v>
      </c>
      <c r="T149" s="367"/>
      <c r="U149" s="367"/>
      <c r="V149" s="367"/>
      <c r="W149" s="367"/>
      <c r="X149" s="367"/>
      <c r="Y149" s="367"/>
      <c r="Z149" s="367"/>
      <c r="AA149" s="367"/>
      <c r="AB149" s="476"/>
      <c r="AC149" s="519"/>
      <c r="AF149" s="1" t="str">
        <f>R149</f>
        <v>□</v>
      </c>
      <c r="AH149" s="549"/>
      <c r="AI149" s="549"/>
      <c r="AJ149" s="2"/>
      <c r="AK149" s="2"/>
      <c r="AL149" s="237"/>
      <c r="AM149" s="540" t="s">
        <v>113</v>
      </c>
      <c r="AN149" s="540" t="s">
        <v>34</v>
      </c>
      <c r="AO149" s="540" t="s">
        <v>116</v>
      </c>
      <c r="AP149" s="541" t="s">
        <v>158</v>
      </c>
      <c r="AQ149" s="541" t="s">
        <v>7</v>
      </c>
      <c r="AR149" s="568"/>
      <c r="BB149" s="2"/>
      <c r="BC149" s="2"/>
      <c r="BD149" s="2"/>
      <c r="BE149" s="2"/>
      <c r="BF149" s="2"/>
      <c r="BG149" s="2"/>
      <c r="BH149" s="2"/>
      <c r="BI149" s="2"/>
    </row>
    <row r="150" spans="2:61" s="1" customFormat="1" ht="18" customHeight="1">
      <c r="B150" s="31"/>
      <c r="C150" s="77"/>
      <c r="D150" s="117"/>
      <c r="E150" s="110"/>
      <c r="F150" s="61"/>
      <c r="G150" s="64"/>
      <c r="H150" s="199"/>
      <c r="I150" s="251"/>
      <c r="J150" s="291"/>
      <c r="K150" s="237"/>
      <c r="L150" s="237"/>
      <c r="M150" s="237"/>
      <c r="N150" s="237"/>
      <c r="O150" s="237"/>
      <c r="P150" s="237"/>
      <c r="Q150" s="318"/>
      <c r="R150" s="246" t="s">
        <v>120</v>
      </c>
      <c r="S150" s="237" t="s">
        <v>423</v>
      </c>
      <c r="T150" s="367"/>
      <c r="U150" s="367"/>
      <c r="V150" s="367"/>
      <c r="W150" s="367"/>
      <c r="X150" s="367"/>
      <c r="Y150" s="367"/>
      <c r="Z150" s="367"/>
      <c r="AA150" s="367"/>
      <c r="AB150" s="476"/>
      <c r="AC150" s="519"/>
      <c r="AF150" s="1" t="str">
        <f>R150</f>
        <v>□</v>
      </c>
      <c r="AH150" s="549"/>
      <c r="AI150" s="549"/>
      <c r="AJ150" s="2"/>
      <c r="AK150" s="2"/>
      <c r="AL150" s="237" t="s">
        <v>40</v>
      </c>
      <c r="AM150" s="562" t="s">
        <v>182</v>
      </c>
      <c r="AN150" s="562" t="s">
        <v>179</v>
      </c>
      <c r="AO150" s="562" t="s">
        <v>184</v>
      </c>
      <c r="AP150" s="562" t="s">
        <v>81</v>
      </c>
      <c r="AQ150" s="562" t="s">
        <v>187</v>
      </c>
      <c r="AR150" s="562" t="s">
        <v>156</v>
      </c>
      <c r="BB150" s="2"/>
      <c r="BC150" s="2"/>
      <c r="BD150" s="2"/>
      <c r="BE150" s="2"/>
      <c r="BF150" s="2"/>
      <c r="BG150" s="2"/>
      <c r="BH150" s="2"/>
      <c r="BI150" s="2"/>
    </row>
    <row r="151" spans="2:61" ht="18" customHeight="1">
      <c r="B151" s="31"/>
      <c r="C151" s="77"/>
      <c r="D151" s="117"/>
      <c r="E151" s="110"/>
      <c r="F151" s="61"/>
      <c r="G151" s="64"/>
      <c r="H151" s="199"/>
      <c r="I151" s="232"/>
      <c r="J151" s="237"/>
      <c r="K151" s="237"/>
      <c r="L151" s="237"/>
      <c r="M151" s="237"/>
      <c r="N151" s="237"/>
      <c r="O151" s="237"/>
      <c r="P151" s="237"/>
      <c r="Q151" s="318"/>
      <c r="R151" s="373" t="s">
        <v>180</v>
      </c>
      <c r="S151" s="419"/>
      <c r="T151" s="419"/>
      <c r="U151" s="419"/>
      <c r="V151" s="419"/>
      <c r="W151" s="419"/>
      <c r="X151" s="419"/>
      <c r="Y151" s="419"/>
      <c r="Z151" s="419"/>
      <c r="AA151" s="419"/>
      <c r="AB151" s="484"/>
      <c r="AC151" s="519"/>
      <c r="AE151" s="1" t="str">
        <f>+I152</f>
        <v>□</v>
      </c>
      <c r="AL151" s="237"/>
      <c r="AM151" s="540" t="s">
        <v>113</v>
      </c>
      <c r="AN151" s="540" t="s">
        <v>34</v>
      </c>
      <c r="AO151" s="540" t="s">
        <v>34</v>
      </c>
      <c r="AP151" s="540" t="s">
        <v>34</v>
      </c>
      <c r="AQ151" s="541" t="s">
        <v>158</v>
      </c>
      <c r="AR151" s="541" t="s">
        <v>7</v>
      </c>
    </row>
    <row r="152" spans="2:61" ht="22" customHeight="1">
      <c r="B152" s="31"/>
      <c r="C152" s="77"/>
      <c r="D152" s="117"/>
      <c r="E152" s="110"/>
      <c r="F152" s="121"/>
      <c r="G152" s="85"/>
      <c r="H152" s="200"/>
      <c r="I152" s="234" t="s">
        <v>120</v>
      </c>
      <c r="J152" s="237" t="s">
        <v>245</v>
      </c>
      <c r="K152" s="237"/>
      <c r="L152" s="237"/>
      <c r="M152" s="237"/>
      <c r="N152" s="237"/>
      <c r="O152" s="237"/>
      <c r="P152" s="237"/>
      <c r="Q152" s="318"/>
      <c r="R152" s="350" t="s">
        <v>324</v>
      </c>
      <c r="S152" s="367"/>
      <c r="T152" s="367"/>
      <c r="U152" s="367"/>
      <c r="V152" s="367"/>
      <c r="W152" s="367"/>
      <c r="X152" s="367"/>
      <c r="Y152" s="432"/>
      <c r="Z152" s="432"/>
      <c r="AA152" s="367" t="s">
        <v>149</v>
      </c>
      <c r="AB152" s="476"/>
      <c r="AC152" s="519"/>
      <c r="AE152" s="1" t="str">
        <f>+I153</f>
        <v>□</v>
      </c>
      <c r="AH152" s="543" t="s">
        <v>91</v>
      </c>
      <c r="AJ152" s="541" t="str">
        <f>IF(Y152&gt;0,IF(Y152&lt;300,"③床1100",IF(Y152&lt;650,"②腰800",IF(Y152&gt;=1100,"基準なし","①床1100"))),"■未答")</f>
        <v>■未答</v>
      </c>
    </row>
    <row r="153" spans="2:61" ht="20.149999999999999" customHeight="1">
      <c r="B153" s="31"/>
      <c r="C153" s="77"/>
      <c r="D153" s="117"/>
      <c r="E153" s="110"/>
      <c r="F153" s="55" t="s">
        <v>325</v>
      </c>
      <c r="G153" s="66"/>
      <c r="H153" s="198"/>
      <c r="I153" s="234" t="s">
        <v>120</v>
      </c>
      <c r="J153" s="237" t="s">
        <v>327</v>
      </c>
      <c r="K153" s="237"/>
      <c r="L153" s="237"/>
      <c r="M153" s="237"/>
      <c r="N153" s="237"/>
      <c r="O153" s="237"/>
      <c r="P153" s="237"/>
      <c r="Q153" s="318"/>
      <c r="R153" s="350" t="s">
        <v>328</v>
      </c>
      <c r="S153" s="367"/>
      <c r="T153" s="367"/>
      <c r="U153" s="367"/>
      <c r="V153" s="367"/>
      <c r="W153" s="367"/>
      <c r="X153" s="367"/>
      <c r="Y153" s="432"/>
      <c r="Z153" s="432"/>
      <c r="AA153" s="367" t="s">
        <v>149</v>
      </c>
      <c r="AB153" s="476"/>
      <c r="AC153" s="519"/>
      <c r="AH153" s="543" t="s">
        <v>330</v>
      </c>
      <c r="AJ153" s="541" t="str">
        <f>IF(Y153&gt;0,IF(Y152&lt;300,"◎不問",IF(Y152&lt;650,IF(Y153&lt;800,"◆未達","●適合"),IF(Y152&gt;=1100,"基準なし","◎不問"))),"■未答")</f>
        <v>■未答</v>
      </c>
    </row>
    <row r="154" spans="2:61" ht="20.149999999999999" customHeight="1">
      <c r="B154" s="31"/>
      <c r="C154" s="77"/>
      <c r="D154" s="117"/>
      <c r="E154" s="110"/>
      <c r="F154" s="121"/>
      <c r="G154" s="85"/>
      <c r="H154" s="200"/>
      <c r="I154" s="249"/>
      <c r="J154" s="237"/>
      <c r="K154" s="237"/>
      <c r="L154" s="237"/>
      <c r="M154" s="237"/>
      <c r="N154" s="237"/>
      <c r="O154" s="237"/>
      <c r="P154" s="237"/>
      <c r="Q154" s="318"/>
      <c r="R154" s="350" t="s">
        <v>283</v>
      </c>
      <c r="S154" s="367"/>
      <c r="T154" s="367"/>
      <c r="U154" s="367"/>
      <c r="V154" s="367"/>
      <c r="W154" s="367"/>
      <c r="X154" s="367"/>
      <c r="Y154" s="432"/>
      <c r="Z154" s="432"/>
      <c r="AA154" s="367" t="s">
        <v>149</v>
      </c>
      <c r="AB154" s="476"/>
      <c r="AC154" s="519"/>
      <c r="AH154" s="543" t="s">
        <v>333</v>
      </c>
      <c r="AJ154" s="541" t="str">
        <f>IF(Y152&gt;0,IF(Y152&gt;=300,IF(Y152&lt;650,"◎不問",IF(Y152&lt;1100,IF(Y154&lt;1100,"◆未達","●適合"),"基準なし")),IF(Y154&lt;1100,"◆未達","●適合")),"■未答")</f>
        <v>■未答</v>
      </c>
    </row>
    <row r="155" spans="2:61" ht="20.149999999999999" customHeight="1">
      <c r="B155" s="31"/>
      <c r="C155" s="77"/>
      <c r="D155" s="117"/>
      <c r="E155" s="110"/>
      <c r="F155" s="55" t="s">
        <v>335</v>
      </c>
      <c r="G155" s="66"/>
      <c r="H155" s="198"/>
      <c r="I155" s="230"/>
      <c r="J155" s="237"/>
      <c r="K155" s="237"/>
      <c r="L155" s="237"/>
      <c r="M155" s="237"/>
      <c r="N155" s="237"/>
      <c r="O155" s="237"/>
      <c r="P155" s="237"/>
      <c r="Q155" s="318"/>
      <c r="R155" s="350"/>
      <c r="S155" s="367"/>
      <c r="T155" s="367"/>
      <c r="U155" s="367"/>
      <c r="V155" s="367"/>
      <c r="W155" s="367"/>
      <c r="X155" s="367"/>
      <c r="Y155" s="440"/>
      <c r="Z155" s="440"/>
      <c r="AA155" s="367"/>
      <c r="AB155" s="476"/>
      <c r="AC155" s="519"/>
      <c r="AH155" s="543" t="s">
        <v>30</v>
      </c>
      <c r="AJ155" s="541" t="str">
        <f>IF(Y152&gt;0,IF(Y154&gt;0,IF(Y152+Y153-Y154=0,"●相互OK","▼矛盾"),"■まだ片方"),"■未答")</f>
        <v>■未答</v>
      </c>
    </row>
    <row r="156" spans="2:61" ht="20.149999999999999" customHeight="1">
      <c r="B156" s="32"/>
      <c r="C156" s="78"/>
      <c r="D156" s="117"/>
      <c r="E156" s="111"/>
      <c r="F156" s="121"/>
      <c r="G156" s="85"/>
      <c r="H156" s="200"/>
      <c r="I156" s="252"/>
      <c r="J156" s="238"/>
      <c r="K156" s="238"/>
      <c r="L156" s="238"/>
      <c r="M156" s="238"/>
      <c r="N156" s="238"/>
      <c r="O156" s="238"/>
      <c r="P156" s="238"/>
      <c r="Q156" s="323"/>
      <c r="R156" s="371"/>
      <c r="S156" s="371"/>
      <c r="T156" s="371"/>
      <c r="U156" s="371"/>
      <c r="V156" s="371"/>
      <c r="W156" s="371"/>
      <c r="X156" s="371"/>
      <c r="Y156" s="371"/>
      <c r="Z156" s="371"/>
      <c r="AA156" s="371"/>
      <c r="AB156" s="477"/>
      <c r="AC156" s="521"/>
    </row>
    <row r="157" spans="2:61" s="1" customFormat="1" ht="22" customHeight="1">
      <c r="B157" s="33" t="s">
        <v>148</v>
      </c>
      <c r="C157" s="79"/>
      <c r="D157" s="117"/>
      <c r="E157" s="112" t="s">
        <v>189</v>
      </c>
      <c r="F157" s="55" t="s">
        <v>336</v>
      </c>
      <c r="G157" s="66"/>
      <c r="H157" s="198"/>
      <c r="I157" s="246" t="s">
        <v>120</v>
      </c>
      <c r="J157" s="237" t="s">
        <v>334</v>
      </c>
      <c r="K157" s="237"/>
      <c r="L157" s="237"/>
      <c r="M157" s="237"/>
      <c r="N157" s="237"/>
      <c r="O157" s="237"/>
      <c r="P157" s="237"/>
      <c r="Q157" s="318"/>
      <c r="R157" s="246" t="s">
        <v>120</v>
      </c>
      <c r="S157" s="237" t="s">
        <v>337</v>
      </c>
      <c r="T157" s="367"/>
      <c r="U157" s="367"/>
      <c r="V157" s="367"/>
      <c r="W157" s="367"/>
      <c r="X157" s="367"/>
      <c r="Y157" s="367"/>
      <c r="Z157" s="367"/>
      <c r="AA157" s="367"/>
      <c r="AB157" s="476"/>
      <c r="AC157" s="522"/>
      <c r="AD157" s="530"/>
      <c r="AE157" s="1" t="str">
        <f>I157</f>
        <v>□</v>
      </c>
      <c r="AF157" s="1" t="str">
        <f>R157</f>
        <v>□</v>
      </c>
      <c r="AG157" s="530"/>
      <c r="AH157" s="541" t="str">
        <f>IF(AE157&amp;AE160&amp;AE161="■□□","◎無し",IF(AE157&amp;AE160&amp;AE161="□■□","●適合",IF(AE157&amp;AE160&amp;AE161="□□■","◆未達",IF(AE157&amp;AE160&amp;AE161="□□□","■未答","▼矛盾"))))</f>
        <v>■未答</v>
      </c>
      <c r="AI157" s="549"/>
      <c r="AJ157" s="562" t="str">
        <f>IF(AF157&amp;AF158&amp;AF159="■□□","◎無し",IF(AF157&amp;AF158&amp;AF159="□■□","●適合",IF(AF157&amp;AF158&amp;AF159="□□■","●適合",IF(AF157&amp;AF158&amp;AF159="□■■","●適合",IF(AF157&amp;AF158&amp;AF159="□□□","■未答","▼矛盾")))))</f>
        <v>■未答</v>
      </c>
      <c r="AK157" s="2"/>
      <c r="AL157" s="237" t="s">
        <v>40</v>
      </c>
      <c r="AM157" s="562" t="s">
        <v>182</v>
      </c>
      <c r="AN157" s="562" t="s">
        <v>179</v>
      </c>
      <c r="AO157" s="562" t="s">
        <v>184</v>
      </c>
      <c r="AP157" s="562" t="s">
        <v>187</v>
      </c>
      <c r="AQ157" s="562" t="s">
        <v>156</v>
      </c>
      <c r="BB157" s="2"/>
      <c r="BC157" s="2"/>
      <c r="BD157" s="2"/>
      <c r="BE157" s="2"/>
      <c r="BF157" s="2"/>
      <c r="BG157" s="2"/>
      <c r="BH157" s="2"/>
      <c r="BI157" s="2"/>
    </row>
    <row r="158" spans="2:61" s="1" customFormat="1" ht="22" customHeight="1">
      <c r="B158" s="31"/>
      <c r="C158" s="77"/>
      <c r="D158" s="117"/>
      <c r="E158" s="110"/>
      <c r="F158" s="61"/>
      <c r="G158" s="64"/>
      <c r="H158" s="199"/>
      <c r="I158" s="251"/>
      <c r="J158" s="291"/>
      <c r="K158" s="237"/>
      <c r="L158" s="237"/>
      <c r="M158" s="237"/>
      <c r="N158" s="237"/>
      <c r="O158" s="237"/>
      <c r="P158" s="237"/>
      <c r="Q158" s="318"/>
      <c r="R158" s="246" t="s">
        <v>120</v>
      </c>
      <c r="S158" s="237" t="s">
        <v>255</v>
      </c>
      <c r="T158" s="367"/>
      <c r="U158" s="367"/>
      <c r="V158" s="367"/>
      <c r="W158" s="367"/>
      <c r="X158" s="367"/>
      <c r="Y158" s="367"/>
      <c r="Z158" s="367"/>
      <c r="AA158" s="367"/>
      <c r="AB158" s="476"/>
      <c r="AC158" s="522"/>
      <c r="AD158" s="530"/>
      <c r="AF158" s="1" t="str">
        <f>R158</f>
        <v>□</v>
      </c>
      <c r="AG158" s="530"/>
      <c r="AH158" s="549"/>
      <c r="AI158" s="549"/>
      <c r="AJ158" s="2"/>
      <c r="AK158" s="2"/>
      <c r="AL158" s="237"/>
      <c r="AM158" s="540" t="s">
        <v>113</v>
      </c>
      <c r="AN158" s="540" t="s">
        <v>34</v>
      </c>
      <c r="AO158" s="540" t="s">
        <v>116</v>
      </c>
      <c r="AP158" s="541" t="s">
        <v>158</v>
      </c>
      <c r="AQ158" s="541" t="s">
        <v>7</v>
      </c>
      <c r="BB158" s="2"/>
      <c r="BC158" s="2"/>
      <c r="BD158" s="2"/>
      <c r="BE158" s="2"/>
      <c r="BF158" s="2"/>
      <c r="BG158" s="2"/>
      <c r="BH158" s="2"/>
      <c r="BI158" s="2"/>
    </row>
    <row r="159" spans="2:61" s="1" customFormat="1" ht="22" customHeight="1">
      <c r="B159" s="31"/>
      <c r="C159" s="77"/>
      <c r="D159" s="117"/>
      <c r="E159" s="110"/>
      <c r="F159" s="61"/>
      <c r="G159" s="64"/>
      <c r="H159" s="199"/>
      <c r="I159" s="251"/>
      <c r="J159" s="291"/>
      <c r="K159" s="237"/>
      <c r="L159" s="237"/>
      <c r="M159" s="237"/>
      <c r="N159" s="237"/>
      <c r="O159" s="237"/>
      <c r="P159" s="237"/>
      <c r="Q159" s="318"/>
      <c r="R159" s="246" t="s">
        <v>120</v>
      </c>
      <c r="S159" s="237" t="s">
        <v>423</v>
      </c>
      <c r="T159" s="367"/>
      <c r="U159" s="367"/>
      <c r="V159" s="367"/>
      <c r="W159" s="367"/>
      <c r="X159" s="367"/>
      <c r="Y159" s="367"/>
      <c r="Z159" s="367"/>
      <c r="AA159" s="367"/>
      <c r="AB159" s="476"/>
      <c r="AC159" s="522"/>
      <c r="AD159" s="530"/>
      <c r="AF159" s="1" t="str">
        <f>R159</f>
        <v>□</v>
      </c>
      <c r="AG159" s="530"/>
      <c r="AH159" s="549"/>
      <c r="AI159" s="549"/>
      <c r="AJ159" s="2"/>
      <c r="AK159" s="2"/>
      <c r="AL159" s="237" t="s">
        <v>40</v>
      </c>
      <c r="AM159" s="562" t="s">
        <v>182</v>
      </c>
      <c r="AN159" s="562" t="s">
        <v>179</v>
      </c>
      <c r="AO159" s="562" t="s">
        <v>184</v>
      </c>
      <c r="AP159" s="562" t="s">
        <v>81</v>
      </c>
      <c r="AQ159" s="562" t="s">
        <v>187</v>
      </c>
      <c r="AR159" s="562" t="s">
        <v>156</v>
      </c>
      <c r="BB159" s="2"/>
      <c r="BC159" s="2"/>
      <c r="BD159" s="2"/>
      <c r="BE159" s="2"/>
      <c r="BF159" s="2"/>
      <c r="BG159" s="2"/>
      <c r="BH159" s="2"/>
      <c r="BI159" s="2"/>
    </row>
    <row r="160" spans="2:61" ht="22" customHeight="1">
      <c r="B160" s="31"/>
      <c r="C160" s="77"/>
      <c r="D160" s="117"/>
      <c r="E160" s="110"/>
      <c r="F160" s="61"/>
      <c r="G160" s="64"/>
      <c r="H160" s="199"/>
      <c r="I160" s="232"/>
      <c r="J160" s="237"/>
      <c r="K160" s="237"/>
      <c r="L160" s="237"/>
      <c r="M160" s="237"/>
      <c r="N160" s="237"/>
      <c r="O160" s="237"/>
      <c r="P160" s="237"/>
      <c r="Q160" s="318"/>
      <c r="R160" s="373" t="s">
        <v>180</v>
      </c>
      <c r="S160" s="419"/>
      <c r="T160" s="419"/>
      <c r="U160" s="419"/>
      <c r="V160" s="419"/>
      <c r="W160" s="419"/>
      <c r="X160" s="419"/>
      <c r="Y160" s="419"/>
      <c r="Z160" s="419"/>
      <c r="AA160" s="419"/>
      <c r="AB160" s="484"/>
      <c r="AC160" s="522"/>
      <c r="AD160" s="530"/>
      <c r="AE160" s="1" t="str">
        <f>I161</f>
        <v>□</v>
      </c>
      <c r="AF160" s="530"/>
      <c r="AG160" s="530"/>
      <c r="AL160" s="237"/>
      <c r="AM160" s="540" t="s">
        <v>113</v>
      </c>
      <c r="AN160" s="540" t="s">
        <v>34</v>
      </c>
      <c r="AO160" s="540" t="s">
        <v>34</v>
      </c>
      <c r="AP160" s="540" t="s">
        <v>34</v>
      </c>
      <c r="AQ160" s="541" t="s">
        <v>158</v>
      </c>
      <c r="AR160" s="541" t="s">
        <v>7</v>
      </c>
    </row>
    <row r="161" spans="2:61" ht="22" customHeight="1">
      <c r="B161" s="31"/>
      <c r="C161" s="77"/>
      <c r="D161" s="117"/>
      <c r="E161" s="110"/>
      <c r="F161" s="121"/>
      <c r="G161" s="85"/>
      <c r="H161" s="200"/>
      <c r="I161" s="234" t="s">
        <v>120</v>
      </c>
      <c r="J161" s="237" t="s">
        <v>245</v>
      </c>
      <c r="K161" s="237"/>
      <c r="L161" s="237"/>
      <c r="M161" s="237"/>
      <c r="N161" s="237"/>
      <c r="O161" s="237"/>
      <c r="P161" s="237"/>
      <c r="Q161" s="318"/>
      <c r="R161" s="350" t="s">
        <v>338</v>
      </c>
      <c r="S161" s="367"/>
      <c r="T161" s="367"/>
      <c r="U161" s="367"/>
      <c r="V161" s="367"/>
      <c r="W161" s="367"/>
      <c r="X161" s="367"/>
      <c r="Y161" s="432"/>
      <c r="Z161" s="432"/>
      <c r="AA161" s="367" t="s">
        <v>149</v>
      </c>
      <c r="AB161" s="476"/>
      <c r="AC161" s="522"/>
      <c r="AD161" s="530"/>
      <c r="AE161" s="1" t="str">
        <f>I162</f>
        <v>□</v>
      </c>
      <c r="AF161" s="530"/>
      <c r="AG161" s="530"/>
      <c r="AH161" s="543" t="s">
        <v>136</v>
      </c>
      <c r="AJ161" s="541" t="str">
        <f>IF(Y161&gt;0,IF(Y161&lt;300,"③床1100",IF(Y161&lt;650,"②腰800",IF(Y161&gt;=800,"基準なし","①床から"))),"■未答")</f>
        <v>■未答</v>
      </c>
    </row>
    <row r="162" spans="2:61" ht="20.149999999999999" customHeight="1">
      <c r="B162" s="31"/>
      <c r="C162" s="77"/>
      <c r="D162" s="117"/>
      <c r="E162" s="110"/>
      <c r="F162" s="55" t="s">
        <v>186</v>
      </c>
      <c r="G162" s="66"/>
      <c r="H162" s="198"/>
      <c r="I162" s="234" t="s">
        <v>120</v>
      </c>
      <c r="J162" s="237" t="s">
        <v>327</v>
      </c>
      <c r="K162" s="237"/>
      <c r="L162" s="237"/>
      <c r="M162" s="237"/>
      <c r="N162" s="237"/>
      <c r="O162" s="237"/>
      <c r="P162" s="237"/>
      <c r="Q162" s="318"/>
      <c r="R162" s="350" t="s">
        <v>341</v>
      </c>
      <c r="S162" s="367"/>
      <c r="T162" s="367"/>
      <c r="U162" s="367"/>
      <c r="V162" s="367"/>
      <c r="W162" s="367"/>
      <c r="X162" s="367"/>
      <c r="Y162" s="432"/>
      <c r="Z162" s="432"/>
      <c r="AA162" s="367" t="s">
        <v>149</v>
      </c>
      <c r="AB162" s="476"/>
      <c r="AC162" s="522"/>
      <c r="AD162" s="530"/>
      <c r="AE162" s="530"/>
      <c r="AF162" s="530"/>
      <c r="AG162" s="530"/>
      <c r="AH162" s="543" t="s">
        <v>342</v>
      </c>
      <c r="AJ162" s="541" t="str">
        <f>IF(Y162&gt;0,IF(Y161&lt;300,"◎不問",IF(Y161&lt;650,IF(Y162&lt;800,"◆未達","●適合"),IF(Y161&gt;=800,"基準なし","◎不問"))),"■未答")</f>
        <v>■未答</v>
      </c>
    </row>
    <row r="163" spans="2:61" ht="20.149999999999999" customHeight="1">
      <c r="B163" s="31"/>
      <c r="C163" s="77"/>
      <c r="D163" s="117"/>
      <c r="E163" s="110"/>
      <c r="F163" s="121"/>
      <c r="G163" s="85"/>
      <c r="H163" s="200"/>
      <c r="I163" s="249"/>
      <c r="J163" s="237"/>
      <c r="K163" s="237"/>
      <c r="L163" s="237"/>
      <c r="M163" s="237"/>
      <c r="N163" s="237"/>
      <c r="O163" s="237"/>
      <c r="P163" s="237"/>
      <c r="Q163" s="318"/>
      <c r="R163" s="352" t="s">
        <v>343</v>
      </c>
      <c r="S163" s="408"/>
      <c r="T163" s="408"/>
      <c r="U163" s="408"/>
      <c r="V163" s="408"/>
      <c r="W163" s="408"/>
      <c r="X163" s="408"/>
      <c r="Y163" s="432"/>
      <c r="Z163" s="432"/>
      <c r="AA163" s="367" t="s">
        <v>149</v>
      </c>
      <c r="AB163" s="476"/>
      <c r="AC163" s="522"/>
      <c r="AD163" s="530"/>
      <c r="AE163" s="530"/>
      <c r="AF163" s="530"/>
      <c r="AG163" s="530"/>
      <c r="AH163" s="543" t="s">
        <v>345</v>
      </c>
      <c r="AJ163" s="541" t="str">
        <f>IF(Y161&gt;0,IF(Y161&gt;=300,IF(Y161&lt;650,"◎不問",IF(Y161&lt;800,IF(Y163&lt;800,"◆未達","●適合"),"基準なし")),IF(Y163&lt;1100,"◆未達","●適合")),"■未答")</f>
        <v>■未答</v>
      </c>
    </row>
    <row r="164" spans="2:61" ht="20.149999999999999" customHeight="1">
      <c r="B164" s="31"/>
      <c r="C164" s="77"/>
      <c r="D164" s="117"/>
      <c r="E164" s="110"/>
      <c r="F164" s="55" t="s">
        <v>277</v>
      </c>
      <c r="G164" s="66"/>
      <c r="H164" s="198"/>
      <c r="I164" s="230"/>
      <c r="J164" s="237"/>
      <c r="K164" s="237"/>
      <c r="L164" s="237"/>
      <c r="M164" s="237"/>
      <c r="N164" s="237"/>
      <c r="O164" s="237"/>
      <c r="P164" s="237"/>
      <c r="Q164" s="318"/>
      <c r="R164" s="352" t="s">
        <v>346</v>
      </c>
      <c r="S164" s="408"/>
      <c r="T164" s="408"/>
      <c r="U164" s="408"/>
      <c r="V164" s="408"/>
      <c r="W164" s="408"/>
      <c r="X164" s="408"/>
      <c r="Y164" s="432"/>
      <c r="Z164" s="432"/>
      <c r="AA164" s="367" t="s">
        <v>149</v>
      </c>
      <c r="AB164" s="476"/>
      <c r="AC164" s="522"/>
      <c r="AD164" s="530"/>
      <c r="AE164" s="530"/>
      <c r="AF164" s="530"/>
      <c r="AG164" s="530"/>
      <c r="AH164" s="543" t="s">
        <v>242</v>
      </c>
      <c r="AJ164" s="541" t="str">
        <f>IF(Y161&gt;0,IF(Y161&gt;=300,IF(Y161&lt;650,"◎不問",IF(Y161&lt;800,IF(Y164&lt;1100,"◆未達","●適合"),"基準なし")),IF(Y164&lt;1100,"◆未達","●適合")),"■未答")</f>
        <v>■未答</v>
      </c>
    </row>
    <row r="165" spans="2:61" ht="20.149999999999999" customHeight="1">
      <c r="B165" s="31"/>
      <c r="C165" s="77"/>
      <c r="D165" s="117"/>
      <c r="E165" s="111"/>
      <c r="F165" s="121"/>
      <c r="G165" s="85"/>
      <c r="H165" s="200"/>
      <c r="I165" s="252"/>
      <c r="J165" s="238"/>
      <c r="K165" s="238"/>
      <c r="L165" s="238"/>
      <c r="M165" s="238"/>
      <c r="N165" s="238"/>
      <c r="O165" s="238"/>
      <c r="P165" s="238"/>
      <c r="Q165" s="323"/>
      <c r="R165" s="371"/>
      <c r="S165" s="371"/>
      <c r="T165" s="371"/>
      <c r="U165" s="371"/>
      <c r="V165" s="371"/>
      <c r="W165" s="371"/>
      <c r="X165" s="371"/>
      <c r="Y165" s="371"/>
      <c r="Z165" s="371"/>
      <c r="AA165" s="371"/>
      <c r="AB165" s="477"/>
      <c r="AC165" s="522"/>
      <c r="AD165" s="530"/>
      <c r="AE165" s="530"/>
      <c r="AF165" s="530"/>
      <c r="AG165" s="530"/>
    </row>
    <row r="166" spans="2:61" s="1" customFormat="1" ht="24" customHeight="1">
      <c r="B166" s="31"/>
      <c r="C166" s="77"/>
      <c r="D166" s="117"/>
      <c r="E166" s="112" t="s">
        <v>347</v>
      </c>
      <c r="F166" s="55" t="s">
        <v>161</v>
      </c>
      <c r="G166" s="66"/>
      <c r="H166" s="198"/>
      <c r="I166" s="246" t="s">
        <v>120</v>
      </c>
      <c r="J166" s="237" t="s">
        <v>334</v>
      </c>
      <c r="K166" s="237"/>
      <c r="L166" s="237"/>
      <c r="M166" s="237"/>
      <c r="N166" s="237"/>
      <c r="O166" s="237"/>
      <c r="P166" s="237"/>
      <c r="Q166" s="318"/>
      <c r="R166" s="246" t="s">
        <v>120</v>
      </c>
      <c r="S166" s="237" t="s">
        <v>308</v>
      </c>
      <c r="T166" s="367"/>
      <c r="U166" s="367"/>
      <c r="V166" s="367"/>
      <c r="W166" s="367"/>
      <c r="X166" s="367"/>
      <c r="Y166" s="367"/>
      <c r="Z166" s="367"/>
      <c r="AA166" s="367"/>
      <c r="AB166" s="476"/>
      <c r="AC166" s="522"/>
      <c r="AE166" s="1" t="str">
        <f>I166</f>
        <v>□</v>
      </c>
      <c r="AF166" s="1" t="str">
        <f>R166</f>
        <v>□</v>
      </c>
      <c r="AH166" s="541" t="str">
        <f>IF(AE166&amp;AE169&amp;AE170="■□□","◎無し",IF(AE166&amp;AE169&amp;AE170="□■□","●適合",IF(AE166&amp;AE169&amp;AE170="□□■","◆未達",IF(AE166&amp;AE169&amp;AE170="□□□","■未答","▼矛盾"))))</f>
        <v>■未答</v>
      </c>
      <c r="AI166" s="549"/>
      <c r="AJ166" s="562" t="str">
        <f>IF(AF166&amp;AF167&amp;AF168="■□□","◎無し",IF(AF166&amp;AF167&amp;AF168="□■□","●適合",IF(AF166&amp;AF167&amp;AF168="□□■","●適合",IF(AF166&amp;AF167&amp;AF168="□■■","●適合",IF(AF166&amp;AF167&amp;AF168="□□□","■未答","▼矛盾")))))</f>
        <v>■未答</v>
      </c>
      <c r="AK166" s="2"/>
      <c r="AL166" s="237" t="s">
        <v>40</v>
      </c>
      <c r="AM166" s="562" t="s">
        <v>182</v>
      </c>
      <c r="AN166" s="562" t="s">
        <v>179</v>
      </c>
      <c r="AO166" s="562" t="s">
        <v>184</v>
      </c>
      <c r="AP166" s="562" t="s">
        <v>187</v>
      </c>
      <c r="AQ166" s="562" t="s">
        <v>156</v>
      </c>
      <c r="BB166" s="2"/>
      <c r="BC166" s="2"/>
      <c r="BD166" s="2"/>
      <c r="BE166" s="2"/>
      <c r="BF166" s="2"/>
      <c r="BG166" s="2"/>
      <c r="BH166" s="2"/>
      <c r="BI166" s="2"/>
    </row>
    <row r="167" spans="2:61" s="1" customFormat="1" ht="24" customHeight="1">
      <c r="B167" s="31"/>
      <c r="C167" s="77"/>
      <c r="D167" s="117"/>
      <c r="E167" s="110"/>
      <c r="F167" s="61"/>
      <c r="G167" s="64"/>
      <c r="H167" s="199"/>
      <c r="I167" s="251"/>
      <c r="J167" s="291"/>
      <c r="K167" s="237"/>
      <c r="L167" s="237"/>
      <c r="M167" s="237"/>
      <c r="N167" s="237"/>
      <c r="O167" s="237"/>
      <c r="P167" s="237"/>
      <c r="Q167" s="318"/>
      <c r="R167" s="246" t="s">
        <v>120</v>
      </c>
      <c r="S167" s="237" t="s">
        <v>255</v>
      </c>
      <c r="T167" s="367"/>
      <c r="U167" s="367"/>
      <c r="V167" s="367"/>
      <c r="W167" s="367"/>
      <c r="X167" s="367"/>
      <c r="Y167" s="367"/>
      <c r="Z167" s="367"/>
      <c r="AA167" s="367"/>
      <c r="AB167" s="476"/>
      <c r="AC167" s="522"/>
      <c r="AF167" s="1" t="str">
        <f>R167</f>
        <v>□</v>
      </c>
      <c r="AH167" s="549"/>
      <c r="AI167" s="549"/>
      <c r="AJ167" s="2"/>
      <c r="AK167" s="2"/>
      <c r="AL167" s="237"/>
      <c r="AM167" s="540" t="s">
        <v>113</v>
      </c>
      <c r="AN167" s="540" t="s">
        <v>34</v>
      </c>
      <c r="AO167" s="540" t="s">
        <v>116</v>
      </c>
      <c r="AP167" s="541" t="s">
        <v>158</v>
      </c>
      <c r="AQ167" s="541" t="s">
        <v>7</v>
      </c>
      <c r="BB167" s="2"/>
      <c r="BC167" s="2"/>
      <c r="BD167" s="2"/>
      <c r="BE167" s="2"/>
      <c r="BF167" s="2"/>
      <c r="BG167" s="2"/>
      <c r="BH167" s="2"/>
      <c r="BI167" s="2"/>
    </row>
    <row r="168" spans="2:61" s="1" customFormat="1" ht="24" customHeight="1">
      <c r="B168" s="31"/>
      <c r="C168" s="77"/>
      <c r="D168" s="117"/>
      <c r="E168" s="110"/>
      <c r="F168" s="61"/>
      <c r="G168" s="64"/>
      <c r="H168" s="199"/>
      <c r="I168" s="251"/>
      <c r="J168" s="291"/>
      <c r="K168" s="237"/>
      <c r="L168" s="237"/>
      <c r="M168" s="237"/>
      <c r="N168" s="237"/>
      <c r="O168" s="237"/>
      <c r="P168" s="237"/>
      <c r="Q168" s="318"/>
      <c r="R168" s="246" t="s">
        <v>120</v>
      </c>
      <c r="S168" s="237" t="s">
        <v>423</v>
      </c>
      <c r="T168" s="367"/>
      <c r="U168" s="367"/>
      <c r="V168" s="367"/>
      <c r="W168" s="367"/>
      <c r="X168" s="367"/>
      <c r="Y168" s="367"/>
      <c r="Z168" s="367"/>
      <c r="AA168" s="367"/>
      <c r="AB168" s="476"/>
      <c r="AC168" s="522"/>
      <c r="AF168" s="1" t="str">
        <f>R168</f>
        <v>□</v>
      </c>
      <c r="AH168" s="549"/>
      <c r="AI168" s="549"/>
      <c r="AJ168" s="2"/>
      <c r="AK168" s="2"/>
      <c r="AL168" s="237" t="s">
        <v>40</v>
      </c>
      <c r="AM168" s="562" t="s">
        <v>182</v>
      </c>
      <c r="AN168" s="562" t="s">
        <v>179</v>
      </c>
      <c r="AO168" s="562" t="s">
        <v>184</v>
      </c>
      <c r="AP168" s="562" t="s">
        <v>81</v>
      </c>
      <c r="AQ168" s="562" t="s">
        <v>187</v>
      </c>
      <c r="AR168" s="562" t="s">
        <v>156</v>
      </c>
      <c r="BB168" s="2"/>
      <c r="BC168" s="2"/>
      <c r="BD168" s="2"/>
      <c r="BE168" s="2"/>
      <c r="BF168" s="2"/>
      <c r="BG168" s="2"/>
      <c r="BH168" s="2"/>
      <c r="BI168" s="2"/>
    </row>
    <row r="169" spans="2:61" ht="24" customHeight="1">
      <c r="B169" s="31"/>
      <c r="C169" s="77"/>
      <c r="D169" s="117"/>
      <c r="E169" s="110"/>
      <c r="F169" s="61"/>
      <c r="G169" s="64"/>
      <c r="H169" s="199"/>
      <c r="I169" s="232"/>
      <c r="J169" s="237"/>
      <c r="K169" s="237"/>
      <c r="L169" s="237"/>
      <c r="M169" s="237"/>
      <c r="N169" s="237"/>
      <c r="O169" s="237"/>
      <c r="P169" s="237"/>
      <c r="Q169" s="318"/>
      <c r="R169" s="373" t="s">
        <v>180</v>
      </c>
      <c r="S169" s="419"/>
      <c r="T169" s="419"/>
      <c r="U169" s="419"/>
      <c r="V169" s="419"/>
      <c r="W169" s="419"/>
      <c r="X169" s="419"/>
      <c r="Y169" s="419"/>
      <c r="Z169" s="419"/>
      <c r="AA169" s="419"/>
      <c r="AB169" s="484"/>
      <c r="AC169" s="522"/>
      <c r="AE169" s="1" t="str">
        <f>I170</f>
        <v>□</v>
      </c>
      <c r="AL169" s="237"/>
      <c r="AM169" s="540" t="s">
        <v>113</v>
      </c>
      <c r="AN169" s="540" t="s">
        <v>34</v>
      </c>
      <c r="AO169" s="540" t="s">
        <v>34</v>
      </c>
      <c r="AP169" s="540" t="s">
        <v>34</v>
      </c>
      <c r="AQ169" s="541" t="s">
        <v>158</v>
      </c>
      <c r="AR169" s="541" t="s">
        <v>7</v>
      </c>
    </row>
    <row r="170" spans="2:61" ht="24" customHeight="1">
      <c r="B170" s="31"/>
      <c r="C170" s="77"/>
      <c r="D170" s="117"/>
      <c r="E170" s="110"/>
      <c r="F170" s="121"/>
      <c r="G170" s="85"/>
      <c r="H170" s="200"/>
      <c r="I170" s="234" t="s">
        <v>120</v>
      </c>
      <c r="J170" s="237" t="s">
        <v>245</v>
      </c>
      <c r="K170" s="237"/>
      <c r="L170" s="237"/>
      <c r="M170" s="237"/>
      <c r="N170" s="237"/>
      <c r="O170" s="237"/>
      <c r="P170" s="237"/>
      <c r="Q170" s="318"/>
      <c r="R170" s="352" t="s">
        <v>324</v>
      </c>
      <c r="S170" s="408"/>
      <c r="T170" s="408"/>
      <c r="U170" s="408"/>
      <c r="V170" s="408"/>
      <c r="W170" s="408"/>
      <c r="X170" s="408"/>
      <c r="Y170" s="432"/>
      <c r="Z170" s="432"/>
      <c r="AA170" s="367" t="s">
        <v>149</v>
      </c>
      <c r="AB170" s="476"/>
      <c r="AC170" s="522"/>
      <c r="AE170" s="1" t="str">
        <f>I171</f>
        <v>□</v>
      </c>
      <c r="AH170" s="543" t="s">
        <v>348</v>
      </c>
      <c r="AJ170" s="541" t="str">
        <f>IF(Y170&gt;0,IF(Y170&lt;650,"②擁800",IF(Y170&gt;800,"基準なし","①床踏800")),"■未答")</f>
        <v>■未答</v>
      </c>
    </row>
    <row r="171" spans="2:61" ht="24" customHeight="1">
      <c r="B171" s="31"/>
      <c r="C171" s="77"/>
      <c r="D171" s="117"/>
      <c r="E171" s="110"/>
      <c r="F171" s="55" t="s">
        <v>90</v>
      </c>
      <c r="G171" s="66"/>
      <c r="H171" s="198"/>
      <c r="I171" s="234" t="s">
        <v>120</v>
      </c>
      <c r="J171" s="237" t="s">
        <v>327</v>
      </c>
      <c r="K171" s="237"/>
      <c r="L171" s="237"/>
      <c r="M171" s="237"/>
      <c r="N171" s="237"/>
      <c r="O171" s="237"/>
      <c r="P171" s="237"/>
      <c r="Q171" s="318"/>
      <c r="R171" s="352" t="s">
        <v>328</v>
      </c>
      <c r="S171" s="408"/>
      <c r="T171" s="408"/>
      <c r="U171" s="408"/>
      <c r="V171" s="408"/>
      <c r="W171" s="408"/>
      <c r="X171" s="408"/>
      <c r="Y171" s="432"/>
      <c r="Z171" s="432"/>
      <c r="AA171" s="367" t="s">
        <v>149</v>
      </c>
      <c r="AB171" s="476"/>
      <c r="AC171" s="522"/>
      <c r="AH171" s="543" t="s">
        <v>349</v>
      </c>
      <c r="AJ171" s="541" t="str">
        <f>IF(Y171&gt;0,IF(Y171&lt;800,"◆未達","●適合"),"■未答")</f>
        <v>■未答</v>
      </c>
    </row>
    <row r="172" spans="2:61" ht="24" customHeight="1">
      <c r="B172" s="31"/>
      <c r="C172" s="77"/>
      <c r="D172" s="117"/>
      <c r="E172" s="111"/>
      <c r="F172" s="121"/>
      <c r="G172" s="85"/>
      <c r="H172" s="200"/>
      <c r="I172" s="238"/>
      <c r="J172" s="238"/>
      <c r="K172" s="238"/>
      <c r="L172" s="238"/>
      <c r="M172" s="238"/>
      <c r="N172" s="238"/>
      <c r="O172" s="238"/>
      <c r="P172" s="238"/>
      <c r="Q172" s="323"/>
      <c r="R172" s="350" t="s">
        <v>283</v>
      </c>
      <c r="S172" s="367"/>
      <c r="T172" s="367"/>
      <c r="U172" s="367"/>
      <c r="V172" s="367"/>
      <c r="W172" s="367"/>
      <c r="X172" s="367"/>
      <c r="Y172" s="432"/>
      <c r="Z172" s="432"/>
      <c r="AA172" s="367" t="s">
        <v>149</v>
      </c>
      <c r="AB172" s="477"/>
      <c r="AC172" s="522"/>
      <c r="AH172" s="543" t="s">
        <v>333</v>
      </c>
      <c r="AJ172" s="541" t="str">
        <f>IF(Y172&gt;0,IF(Y172&lt;800,"◆未達","●適合"),"■未答")</f>
        <v>■未答</v>
      </c>
    </row>
    <row r="173" spans="2:61" ht="24" customHeight="1">
      <c r="B173" s="31"/>
      <c r="C173" s="77"/>
      <c r="D173" s="115" t="s">
        <v>92</v>
      </c>
      <c r="E173" s="135"/>
      <c r="F173" s="135"/>
      <c r="G173" s="135"/>
      <c r="H173" s="186"/>
      <c r="I173" s="233" t="s">
        <v>120</v>
      </c>
      <c r="J173" s="236" t="s">
        <v>176</v>
      </c>
      <c r="K173" s="236"/>
      <c r="L173" s="236"/>
      <c r="M173" s="236"/>
      <c r="N173" s="236"/>
      <c r="O173" s="236"/>
      <c r="P173" s="236"/>
      <c r="Q173" s="320"/>
      <c r="R173" s="370"/>
      <c r="S173" s="370"/>
      <c r="T173" s="370"/>
      <c r="U173" s="370"/>
      <c r="V173" s="370"/>
      <c r="W173" s="370"/>
      <c r="X173" s="370"/>
      <c r="Y173" s="370"/>
      <c r="Z173" s="370"/>
      <c r="AA173" s="370"/>
      <c r="AB173" s="370"/>
      <c r="AC173" s="520"/>
      <c r="AE173" s="1" t="str">
        <f t="shared" ref="AE173:AE183" si="1">+I173</f>
        <v>□</v>
      </c>
      <c r="AH173" s="541" t="str">
        <f>IF(AE173&amp;AE174&amp;AE175="■□□","◎無し",IF(AE173&amp;AE174&amp;AE175="□■□","●適合",IF(AE173&amp;AE174&amp;AE175="□□■","◆未達",IF(AE173&amp;AE174&amp;AE175="□□□","■未答","▼矛盾"))))</f>
        <v>■未答</v>
      </c>
      <c r="AI173" s="549"/>
      <c r="AJ173" s="2" t="str">
        <f>IF(W174&gt;110,"&gt;110","")</f>
        <v/>
      </c>
      <c r="AL173" s="237" t="s">
        <v>40</v>
      </c>
      <c r="AM173" s="562" t="s">
        <v>182</v>
      </c>
      <c r="AN173" s="562" t="s">
        <v>179</v>
      </c>
      <c r="AO173" s="562" t="s">
        <v>184</v>
      </c>
      <c r="AP173" s="562" t="s">
        <v>187</v>
      </c>
      <c r="AQ173" s="562" t="s">
        <v>156</v>
      </c>
    </row>
    <row r="174" spans="2:61" ht="29.25" customHeight="1">
      <c r="B174" s="31"/>
      <c r="C174" s="77"/>
      <c r="D174" s="109"/>
      <c r="E174" s="119"/>
      <c r="F174" s="119"/>
      <c r="G174" s="119"/>
      <c r="H174" s="185"/>
      <c r="I174" s="234" t="s">
        <v>120</v>
      </c>
      <c r="J174" s="237" t="s">
        <v>245</v>
      </c>
      <c r="K174" s="237"/>
      <c r="L174" s="237"/>
      <c r="M174" s="237"/>
      <c r="N174" s="237"/>
      <c r="O174" s="237"/>
      <c r="P174" s="237"/>
      <c r="Q174" s="318"/>
      <c r="R174" s="352" t="s">
        <v>103</v>
      </c>
      <c r="S174" s="408"/>
      <c r="T174" s="408"/>
      <c r="U174" s="408"/>
      <c r="V174" s="408"/>
      <c r="W174" s="408"/>
      <c r="X174" s="408"/>
      <c r="Y174" s="432"/>
      <c r="Z174" s="432"/>
      <c r="AA174" s="367" t="s">
        <v>149</v>
      </c>
      <c r="AB174" s="367"/>
      <c r="AC174" s="519"/>
      <c r="AE174" s="1" t="str">
        <f t="shared" si="1"/>
        <v>□</v>
      </c>
      <c r="AH174" s="543" t="s">
        <v>207</v>
      </c>
      <c r="AJ174" s="541" t="str">
        <f>IF(Y174&gt;0,IF(Y174&gt;110,"◆未達","●適合"),"■未答")</f>
        <v>■未答</v>
      </c>
      <c r="AL174" s="237"/>
      <c r="AM174" s="540" t="s">
        <v>113</v>
      </c>
      <c r="AN174" s="540" t="s">
        <v>34</v>
      </c>
      <c r="AO174" s="540" t="s">
        <v>116</v>
      </c>
      <c r="AP174" s="541" t="s">
        <v>158</v>
      </c>
      <c r="AQ174" s="541" t="s">
        <v>7</v>
      </c>
    </row>
    <row r="175" spans="2:61" ht="24" customHeight="1">
      <c r="B175" s="34"/>
      <c r="C175" s="80"/>
      <c r="D175" s="116"/>
      <c r="E175" s="136"/>
      <c r="F175" s="136"/>
      <c r="G175" s="136"/>
      <c r="H175" s="192"/>
      <c r="I175" s="253" t="s">
        <v>120</v>
      </c>
      <c r="J175" s="242" t="s">
        <v>327</v>
      </c>
      <c r="K175" s="242"/>
      <c r="L175" s="242"/>
      <c r="M175" s="242"/>
      <c r="N175" s="242"/>
      <c r="O175" s="242"/>
      <c r="P175" s="242"/>
      <c r="Q175" s="324"/>
      <c r="R175" s="368"/>
      <c r="S175" s="368"/>
      <c r="T175" s="368"/>
      <c r="U175" s="368"/>
      <c r="V175" s="368"/>
      <c r="W175" s="368"/>
      <c r="X175" s="368"/>
      <c r="Y175" s="368"/>
      <c r="Z175" s="368"/>
      <c r="AA175" s="368"/>
      <c r="AB175" s="368"/>
      <c r="AC175" s="523"/>
      <c r="AE175" s="1" t="str">
        <f t="shared" si="1"/>
        <v>□</v>
      </c>
    </row>
    <row r="176" spans="2:61" ht="16" customHeight="1">
      <c r="B176" s="27" t="s">
        <v>352</v>
      </c>
      <c r="C176" s="71"/>
      <c r="D176" s="108" t="s">
        <v>140</v>
      </c>
      <c r="E176" s="132"/>
      <c r="F176" s="132"/>
      <c r="G176" s="132"/>
      <c r="H176" s="184"/>
      <c r="I176" s="243" t="s">
        <v>120</v>
      </c>
      <c r="J176" s="279" t="s">
        <v>122</v>
      </c>
      <c r="K176" s="279"/>
      <c r="L176" s="279"/>
      <c r="M176" s="279"/>
      <c r="N176" s="279"/>
      <c r="O176" s="279"/>
      <c r="P176" s="279"/>
      <c r="Q176" s="328"/>
      <c r="R176" s="347"/>
      <c r="S176" s="366"/>
      <c r="T176" s="366"/>
      <c r="U176" s="366"/>
      <c r="V176" s="366"/>
      <c r="W176" s="366"/>
      <c r="X176" s="366"/>
      <c r="Y176" s="366"/>
      <c r="Z176" s="366"/>
      <c r="AA176" s="366"/>
      <c r="AB176" s="366"/>
      <c r="AC176" s="518"/>
      <c r="AE176" s="1" t="str">
        <f t="shared" si="1"/>
        <v>□</v>
      </c>
      <c r="AH176" s="541" t="str">
        <f>IF(AE176&amp;AE177&amp;AE178="■□□","◎無し",IF(AE176&amp;AE177&amp;AE178="□■□","●適合",IF(AE176&amp;AE177&amp;AE178="□□■","◆未達",IF(AE176&amp;AE177&amp;AE178="□□□","■未答","▼矛盾"))))</f>
        <v>■未答</v>
      </c>
      <c r="AI176" s="549"/>
      <c r="AL176" s="237" t="s">
        <v>40</v>
      </c>
      <c r="AM176" s="562" t="s">
        <v>182</v>
      </c>
      <c r="AN176" s="562" t="s">
        <v>179</v>
      </c>
      <c r="AO176" s="562" t="s">
        <v>184</v>
      </c>
      <c r="AP176" s="562" t="s">
        <v>187</v>
      </c>
      <c r="AQ176" s="562" t="s">
        <v>156</v>
      </c>
    </row>
    <row r="177" spans="2:43" ht="16" customHeight="1">
      <c r="B177" s="28"/>
      <c r="C177" s="72"/>
      <c r="D177" s="109"/>
      <c r="E177" s="119"/>
      <c r="F177" s="119"/>
      <c r="G177" s="119"/>
      <c r="H177" s="185"/>
      <c r="I177" s="234" t="s">
        <v>120</v>
      </c>
      <c r="J177" s="285" t="s">
        <v>442</v>
      </c>
      <c r="K177" s="285"/>
      <c r="L177" s="285"/>
      <c r="M177" s="285"/>
      <c r="N177" s="285"/>
      <c r="O177" s="285"/>
      <c r="P177" s="285"/>
      <c r="Q177" s="319"/>
      <c r="R177" s="350"/>
      <c r="S177" s="367"/>
      <c r="T177" s="367"/>
      <c r="U177" s="367"/>
      <c r="V177" s="367"/>
      <c r="W177" s="367"/>
      <c r="X177" s="367"/>
      <c r="Y177" s="367"/>
      <c r="Z177" s="367"/>
      <c r="AA177" s="367"/>
      <c r="AB177" s="367"/>
      <c r="AC177" s="519"/>
      <c r="AE177" s="1" t="str">
        <f t="shared" si="1"/>
        <v>□</v>
      </c>
      <c r="AL177" s="237"/>
      <c r="AM177" s="540" t="s">
        <v>113</v>
      </c>
      <c r="AN177" s="540" t="s">
        <v>34</v>
      </c>
      <c r="AO177" s="540" t="s">
        <v>116</v>
      </c>
      <c r="AP177" s="541" t="s">
        <v>158</v>
      </c>
      <c r="AQ177" s="541" t="s">
        <v>7</v>
      </c>
    </row>
    <row r="178" spans="2:43" ht="16" customHeight="1">
      <c r="B178" s="29"/>
      <c r="C178" s="73"/>
      <c r="D178" s="116"/>
      <c r="E178" s="136"/>
      <c r="F178" s="136"/>
      <c r="G178" s="136"/>
      <c r="H178" s="192"/>
      <c r="I178" s="253" t="s">
        <v>120</v>
      </c>
      <c r="J178" s="287" t="s">
        <v>250</v>
      </c>
      <c r="K178" s="287"/>
      <c r="L178" s="287"/>
      <c r="M178" s="287"/>
      <c r="N178" s="287"/>
      <c r="O178" s="287"/>
      <c r="P178" s="287"/>
      <c r="Q178" s="329"/>
      <c r="R178" s="365"/>
      <c r="S178" s="368"/>
      <c r="T178" s="368"/>
      <c r="U178" s="368"/>
      <c r="V178" s="368"/>
      <c r="W178" s="368"/>
      <c r="X178" s="368"/>
      <c r="Y178" s="368"/>
      <c r="Z178" s="368"/>
      <c r="AA178" s="368"/>
      <c r="AB178" s="368"/>
      <c r="AC178" s="523"/>
      <c r="AE178" s="1" t="str">
        <f t="shared" si="1"/>
        <v>□</v>
      </c>
    </row>
    <row r="179" spans="2:43" ht="17.25" customHeight="1">
      <c r="B179" s="35" t="s">
        <v>353</v>
      </c>
      <c r="C179" s="81"/>
      <c r="D179" s="118" t="s">
        <v>354</v>
      </c>
      <c r="E179" s="84"/>
      <c r="F179" s="84"/>
      <c r="G179" s="84"/>
      <c r="H179" s="201"/>
      <c r="I179" s="250" t="s">
        <v>120</v>
      </c>
      <c r="J179" s="282" t="s">
        <v>479</v>
      </c>
      <c r="K179" s="282"/>
      <c r="L179" s="282"/>
      <c r="M179" s="282"/>
      <c r="N179" s="282"/>
      <c r="O179" s="282"/>
      <c r="P179" s="282"/>
      <c r="Q179" s="325"/>
      <c r="R179" s="347"/>
      <c r="S179" s="366"/>
      <c r="T179" s="366"/>
      <c r="U179" s="366"/>
      <c r="V179" s="366"/>
      <c r="W179" s="366"/>
      <c r="X179" s="366"/>
      <c r="Y179" s="366"/>
      <c r="Z179" s="366"/>
      <c r="AA179" s="366"/>
      <c r="AB179" s="366"/>
      <c r="AC179" s="518"/>
      <c r="AE179" s="1" t="str">
        <f t="shared" si="1"/>
        <v>□</v>
      </c>
      <c r="AH179" s="541" t="str">
        <f>IF(AE179&amp;AE180&amp;AE181="■□□","◎無し",IF(AE179&amp;AE180&amp;AE181="□■□","●適合",IF(AE179&amp;AE180&amp;AE181="□□■","◆未達",IF(AE179&amp;AE180&amp;AE181="□□□","■未答","▼矛盾"))))</f>
        <v>■未答</v>
      </c>
      <c r="AL179" s="237" t="s">
        <v>40</v>
      </c>
      <c r="AM179" s="562" t="s">
        <v>182</v>
      </c>
      <c r="AN179" s="562" t="s">
        <v>179</v>
      </c>
      <c r="AO179" s="562" t="s">
        <v>184</v>
      </c>
      <c r="AP179" s="562" t="s">
        <v>187</v>
      </c>
      <c r="AQ179" s="562" t="s">
        <v>156</v>
      </c>
    </row>
    <row r="180" spans="2:43" ht="17.25" customHeight="1">
      <c r="B180" s="19"/>
      <c r="C180" s="82"/>
      <c r="D180" s="61"/>
      <c r="E180" s="64"/>
      <c r="F180" s="64"/>
      <c r="G180" s="64"/>
      <c r="H180" s="199"/>
      <c r="I180" s="254" t="s">
        <v>120</v>
      </c>
      <c r="J180" s="285" t="s">
        <v>424</v>
      </c>
      <c r="K180" s="285"/>
      <c r="L180" s="241"/>
      <c r="M180" s="285"/>
      <c r="N180" s="285"/>
      <c r="O180" s="285"/>
      <c r="P180" s="237"/>
      <c r="Q180" s="318"/>
      <c r="R180" s="348" t="s">
        <v>120</v>
      </c>
      <c r="S180" s="408" t="s">
        <v>204</v>
      </c>
      <c r="T180" s="408"/>
      <c r="U180" s="408"/>
      <c r="V180" s="408"/>
      <c r="W180" s="408"/>
      <c r="X180" s="408"/>
      <c r="Y180" s="408"/>
      <c r="Z180" s="408"/>
      <c r="AA180" s="408"/>
      <c r="AB180" s="463"/>
      <c r="AC180" s="519"/>
      <c r="AE180" s="1" t="str">
        <f t="shared" si="1"/>
        <v>□</v>
      </c>
      <c r="AH180" s="550"/>
      <c r="AI180" s="542"/>
      <c r="AL180" s="237"/>
      <c r="AM180" s="540" t="s">
        <v>113</v>
      </c>
      <c r="AN180" s="540" t="s">
        <v>34</v>
      </c>
      <c r="AO180" s="540" t="s">
        <v>116</v>
      </c>
      <c r="AP180" s="541" t="s">
        <v>158</v>
      </c>
      <c r="AQ180" s="541" t="s">
        <v>7</v>
      </c>
    </row>
    <row r="181" spans="2:43" ht="17.25" customHeight="1">
      <c r="B181" s="19"/>
      <c r="C181" s="82"/>
      <c r="D181" s="61"/>
      <c r="E181" s="64"/>
      <c r="F181" s="64"/>
      <c r="G181" s="64"/>
      <c r="H181" s="199"/>
      <c r="I181" s="255" t="s">
        <v>120</v>
      </c>
      <c r="J181" s="238" t="s">
        <v>358</v>
      </c>
      <c r="K181" s="238"/>
      <c r="L181" s="238"/>
      <c r="M181" s="238"/>
      <c r="N181" s="238"/>
      <c r="O181" s="238"/>
      <c r="P181" s="238"/>
      <c r="Q181" s="323"/>
      <c r="R181" s="357"/>
      <c r="S181" s="371"/>
      <c r="T181" s="371"/>
      <c r="U181" s="371"/>
      <c r="V181" s="371"/>
      <c r="W181" s="371"/>
      <c r="X181" s="371"/>
      <c r="Y181" s="371"/>
      <c r="Z181" s="371"/>
      <c r="AA181" s="371"/>
      <c r="AB181" s="485"/>
      <c r="AC181" s="521"/>
      <c r="AE181" s="1" t="str">
        <f t="shared" si="1"/>
        <v>□</v>
      </c>
    </row>
    <row r="182" spans="2:43" ht="17.149999999999999" customHeight="1">
      <c r="B182" s="19"/>
      <c r="C182" s="82"/>
      <c r="D182" s="119"/>
      <c r="E182" s="115" t="s">
        <v>359</v>
      </c>
      <c r="F182" s="135"/>
      <c r="G182" s="135"/>
      <c r="H182" s="186"/>
      <c r="I182" s="233" t="s">
        <v>120</v>
      </c>
      <c r="J182" s="236" t="s">
        <v>251</v>
      </c>
      <c r="K182" s="236"/>
      <c r="L182" s="236"/>
      <c r="M182" s="236"/>
      <c r="N182" s="236"/>
      <c r="O182" s="236"/>
      <c r="P182" s="236"/>
      <c r="Q182" s="320"/>
      <c r="R182" s="358"/>
      <c r="S182" s="370"/>
      <c r="T182" s="370"/>
      <c r="U182" s="370"/>
      <c r="V182" s="370"/>
      <c r="W182" s="370"/>
      <c r="X182" s="370"/>
      <c r="Y182" s="370"/>
      <c r="Z182" s="370"/>
      <c r="AA182" s="370"/>
      <c r="AB182" s="475" t="s">
        <v>351</v>
      </c>
      <c r="AC182" s="520"/>
      <c r="AE182" s="1" t="str">
        <f t="shared" si="1"/>
        <v>□</v>
      </c>
      <c r="AH182" s="540" t="str">
        <f>IF(AE182&amp;AE183="■□","●適合",IF(AE182&amp;AE183="□■","◆未達",IF(AE182&amp;AE183="□□","■未答","▼矛盾")))</f>
        <v>■未答</v>
      </c>
      <c r="AI182" s="542"/>
      <c r="AL182" s="237" t="s">
        <v>150</v>
      </c>
      <c r="AM182" s="562" t="s">
        <v>152</v>
      </c>
      <c r="AN182" s="562" t="s">
        <v>153</v>
      </c>
      <c r="AO182" s="562" t="s">
        <v>154</v>
      </c>
      <c r="AP182" s="562" t="s">
        <v>156</v>
      </c>
    </row>
    <row r="183" spans="2:43" ht="17.149999999999999" customHeight="1">
      <c r="B183" s="19"/>
      <c r="C183" s="82"/>
      <c r="D183" s="119"/>
      <c r="E183" s="109"/>
      <c r="F183" s="119"/>
      <c r="G183" s="119"/>
      <c r="H183" s="185"/>
      <c r="I183" s="234" t="s">
        <v>120</v>
      </c>
      <c r="J183" s="237" t="s">
        <v>254</v>
      </c>
      <c r="K183" s="237"/>
      <c r="L183" s="237"/>
      <c r="M183" s="237"/>
      <c r="N183" s="237"/>
      <c r="O183" s="237"/>
      <c r="P183" s="237"/>
      <c r="Q183" s="318"/>
      <c r="R183" s="352" t="s">
        <v>249</v>
      </c>
      <c r="S183" s="408"/>
      <c r="T183" s="408"/>
      <c r="U183" s="408"/>
      <c r="V183" s="408"/>
      <c r="W183" s="408"/>
      <c r="X183" s="432"/>
      <c r="Y183" s="432"/>
      <c r="Z183" s="432"/>
      <c r="AA183" s="367" t="s">
        <v>149</v>
      </c>
      <c r="AB183" s="367"/>
      <c r="AC183" s="519"/>
      <c r="AE183" s="1" t="str">
        <f t="shared" si="1"/>
        <v>□</v>
      </c>
      <c r="AH183" s="543" t="s">
        <v>82</v>
      </c>
      <c r="AJ183" s="541" t="str">
        <f>IF(X183&gt;0,IF(X183&lt;1300,"◆未達","●適合"),"■未答")</f>
        <v>■未答</v>
      </c>
      <c r="AM183" s="540" t="s">
        <v>34</v>
      </c>
      <c r="AN183" s="540" t="s">
        <v>116</v>
      </c>
      <c r="AO183" s="541" t="s">
        <v>158</v>
      </c>
      <c r="AP183" s="541" t="s">
        <v>7</v>
      </c>
    </row>
    <row r="184" spans="2:43" ht="17.149999999999999" customHeight="1">
      <c r="B184" s="19"/>
      <c r="C184" s="82"/>
      <c r="D184" s="119"/>
      <c r="E184" s="114"/>
      <c r="F184" s="134"/>
      <c r="G184" s="134"/>
      <c r="H184" s="187"/>
      <c r="I184" s="239"/>
      <c r="J184" s="238"/>
      <c r="K184" s="238"/>
      <c r="L184" s="238"/>
      <c r="M184" s="238"/>
      <c r="N184" s="238"/>
      <c r="O184" s="238"/>
      <c r="P184" s="238"/>
      <c r="Q184" s="323"/>
      <c r="R184" s="357"/>
      <c r="S184" s="371"/>
      <c r="T184" s="371"/>
      <c r="U184" s="371"/>
      <c r="V184" s="371"/>
      <c r="W184" s="371"/>
      <c r="X184" s="371"/>
      <c r="Y184" s="371"/>
      <c r="Z184" s="371"/>
      <c r="AA184" s="371"/>
      <c r="AB184" s="371"/>
      <c r="AC184" s="521"/>
    </row>
    <row r="185" spans="2:43" ht="20.149999999999999" customHeight="1">
      <c r="B185" s="19"/>
      <c r="C185" s="82"/>
      <c r="D185" s="119"/>
      <c r="E185" s="115" t="s">
        <v>360</v>
      </c>
      <c r="F185" s="135"/>
      <c r="G185" s="135"/>
      <c r="H185" s="186"/>
      <c r="I185" s="233" t="s">
        <v>120</v>
      </c>
      <c r="J185" s="236" t="s">
        <v>251</v>
      </c>
      <c r="K185" s="236"/>
      <c r="L185" s="236"/>
      <c r="M185" s="236"/>
      <c r="N185" s="236"/>
      <c r="O185" s="236"/>
      <c r="P185" s="236"/>
      <c r="Q185" s="320"/>
      <c r="R185" s="374" t="s">
        <v>361</v>
      </c>
      <c r="S185" s="420"/>
      <c r="T185" s="420"/>
      <c r="U185" s="420"/>
      <c r="V185" s="420"/>
      <c r="W185" s="420"/>
      <c r="X185" s="449"/>
      <c r="Y185" s="449"/>
      <c r="Z185" s="449"/>
      <c r="AA185" s="370" t="s">
        <v>149</v>
      </c>
      <c r="AB185" s="370"/>
      <c r="AC185" s="520"/>
      <c r="AE185" s="1" t="str">
        <f>+I185</f>
        <v>□</v>
      </c>
      <c r="AH185" s="540" t="str">
        <f>IF(AE185&amp;AE186="■□","●適合",IF(AE185&amp;AE186="□■","◆未達",IF(AE185&amp;AE186="□□","■未答","▼矛盾")))</f>
        <v>■未答</v>
      </c>
      <c r="AI185" s="542"/>
      <c r="AL185" s="237" t="s">
        <v>150</v>
      </c>
      <c r="AM185" s="562" t="s">
        <v>152</v>
      </c>
      <c r="AN185" s="562" t="s">
        <v>153</v>
      </c>
      <c r="AO185" s="562" t="s">
        <v>154</v>
      </c>
      <c r="AP185" s="562" t="s">
        <v>156</v>
      </c>
    </row>
    <row r="186" spans="2:43" ht="20.149999999999999" customHeight="1">
      <c r="B186" s="19"/>
      <c r="C186" s="82"/>
      <c r="D186" s="119"/>
      <c r="E186" s="109"/>
      <c r="F186" s="119"/>
      <c r="G186" s="119"/>
      <c r="H186" s="185"/>
      <c r="I186" s="234" t="s">
        <v>120</v>
      </c>
      <c r="J186" s="237" t="s">
        <v>254</v>
      </c>
      <c r="K186" s="237"/>
      <c r="L186" s="237"/>
      <c r="M186" s="237"/>
      <c r="N186" s="237"/>
      <c r="O186" s="237"/>
      <c r="P186" s="237"/>
      <c r="Q186" s="318"/>
      <c r="R186" s="350"/>
      <c r="S186" s="367"/>
      <c r="T186" s="367"/>
      <c r="U186" s="367"/>
      <c r="V186" s="367"/>
      <c r="W186" s="367"/>
      <c r="X186" s="367"/>
      <c r="Y186" s="367"/>
      <c r="Z186" s="367"/>
      <c r="AA186" s="367"/>
      <c r="AB186" s="367"/>
      <c r="AC186" s="519"/>
      <c r="AE186" s="1" t="str">
        <f>+I186</f>
        <v>□</v>
      </c>
      <c r="AH186" s="543" t="s">
        <v>362</v>
      </c>
      <c r="AJ186" s="541" t="str">
        <f>IF(X185&gt;0,IF(X185&lt;500,"◆未達","●適合"),"■未答")</f>
        <v>■未答</v>
      </c>
      <c r="AM186" s="540" t="s">
        <v>34</v>
      </c>
      <c r="AN186" s="540" t="s">
        <v>116</v>
      </c>
      <c r="AO186" s="541" t="s">
        <v>158</v>
      </c>
      <c r="AP186" s="541" t="s">
        <v>7</v>
      </c>
    </row>
    <row r="187" spans="2:43" ht="20.149999999999999" customHeight="1">
      <c r="B187" s="19"/>
      <c r="C187" s="82"/>
      <c r="D187" s="119"/>
      <c r="E187" s="114"/>
      <c r="F187" s="134"/>
      <c r="G187" s="134"/>
      <c r="H187" s="187"/>
      <c r="I187" s="239"/>
      <c r="J187" s="238"/>
      <c r="K187" s="238"/>
      <c r="L187" s="238"/>
      <c r="M187" s="238"/>
      <c r="N187" s="238"/>
      <c r="O187" s="238"/>
      <c r="P187" s="238"/>
      <c r="Q187" s="323"/>
      <c r="R187" s="357"/>
      <c r="S187" s="371"/>
      <c r="T187" s="371"/>
      <c r="U187" s="371"/>
      <c r="V187" s="371"/>
      <c r="W187" s="371"/>
      <c r="X187" s="371"/>
      <c r="Y187" s="371"/>
      <c r="Z187" s="371"/>
      <c r="AA187" s="371"/>
      <c r="AB187" s="371"/>
      <c r="AC187" s="521"/>
    </row>
    <row r="188" spans="2:43" ht="17.149999999999999" customHeight="1">
      <c r="B188" s="19"/>
      <c r="C188" s="82"/>
      <c r="D188" s="115" t="s">
        <v>363</v>
      </c>
      <c r="E188" s="135"/>
      <c r="F188" s="135"/>
      <c r="G188" s="135"/>
      <c r="H188" s="186"/>
      <c r="I188" s="233" t="s">
        <v>120</v>
      </c>
      <c r="J188" s="236" t="s">
        <v>251</v>
      </c>
      <c r="K188" s="236"/>
      <c r="L188" s="236"/>
      <c r="M188" s="236"/>
      <c r="N188" s="236"/>
      <c r="O188" s="236"/>
      <c r="P188" s="236"/>
      <c r="Q188" s="320"/>
      <c r="R188" s="374" t="s">
        <v>364</v>
      </c>
      <c r="S188" s="420"/>
      <c r="T188" s="420"/>
      <c r="U188" s="420"/>
      <c r="V188" s="420"/>
      <c r="W188" s="420"/>
      <c r="X188" s="449"/>
      <c r="Y188" s="449"/>
      <c r="Z188" s="449"/>
      <c r="AA188" s="370" t="s">
        <v>198</v>
      </c>
      <c r="AB188" s="370"/>
      <c r="AC188" s="520"/>
      <c r="AE188" s="1" t="str">
        <f>+I188</f>
        <v>□</v>
      </c>
      <c r="AH188" s="540" t="str">
        <f>IF(AE188&amp;AE189="■□","●適合",IF(AE188&amp;AE189="□■","◆未達",IF(AE188&amp;AE189="□□","■未答","▼矛盾")))</f>
        <v>■未答</v>
      </c>
      <c r="AI188" s="542"/>
      <c r="AL188" s="237" t="s">
        <v>150</v>
      </c>
      <c r="AM188" s="562" t="s">
        <v>152</v>
      </c>
      <c r="AN188" s="562" t="s">
        <v>153</v>
      </c>
      <c r="AO188" s="562" t="s">
        <v>154</v>
      </c>
      <c r="AP188" s="562" t="s">
        <v>156</v>
      </c>
    </row>
    <row r="189" spans="2:43" ht="17.149999999999999" customHeight="1">
      <c r="B189" s="23"/>
      <c r="C189" s="83"/>
      <c r="D189" s="116"/>
      <c r="E189" s="136"/>
      <c r="F189" s="136"/>
      <c r="G189" s="136"/>
      <c r="H189" s="192"/>
      <c r="I189" s="253" t="s">
        <v>120</v>
      </c>
      <c r="J189" s="237" t="s">
        <v>254</v>
      </c>
      <c r="K189" s="242"/>
      <c r="L189" s="242"/>
      <c r="M189" s="242"/>
      <c r="N189" s="242"/>
      <c r="O189" s="242"/>
      <c r="P189" s="242"/>
      <c r="Q189" s="324"/>
      <c r="R189" s="365"/>
      <c r="S189" s="368"/>
      <c r="T189" s="368"/>
      <c r="U189" s="368"/>
      <c r="V189" s="368"/>
      <c r="W189" s="368"/>
      <c r="X189" s="368"/>
      <c r="Y189" s="368"/>
      <c r="Z189" s="368"/>
      <c r="AA189" s="368"/>
      <c r="AB189" s="368"/>
      <c r="AC189" s="523"/>
      <c r="AE189" s="1" t="str">
        <f>+I189</f>
        <v>□</v>
      </c>
      <c r="AH189" s="543" t="s">
        <v>362</v>
      </c>
      <c r="AJ189" s="541" t="str">
        <f>IF(X188&gt;0,IF(X188&lt;9,"◆未達","●適合"),"■未答")</f>
        <v>■未答</v>
      </c>
      <c r="AM189" s="540" t="s">
        <v>34</v>
      </c>
      <c r="AN189" s="540" t="s">
        <v>116</v>
      </c>
      <c r="AO189" s="541" t="s">
        <v>158</v>
      </c>
      <c r="AP189" s="541" t="s">
        <v>7</v>
      </c>
    </row>
    <row r="190" spans="2:43" ht="24" customHeight="1">
      <c r="B190" s="26" t="s">
        <v>281</v>
      </c>
      <c r="C190" s="70"/>
      <c r="D190" s="70"/>
      <c r="E190" s="70"/>
      <c r="F190" s="70"/>
      <c r="G190" s="70"/>
      <c r="H190" s="70"/>
      <c r="I190" s="256"/>
      <c r="J190" s="256"/>
      <c r="K190" s="256"/>
      <c r="L190" s="256"/>
      <c r="M190" s="256"/>
      <c r="N190" s="256"/>
      <c r="O190" s="256"/>
      <c r="P190" s="256"/>
      <c r="Q190" s="256"/>
      <c r="R190" s="375"/>
      <c r="S190" s="375"/>
      <c r="T190" s="375"/>
      <c r="U190" s="375"/>
      <c r="V190" s="375"/>
      <c r="W190" s="375"/>
      <c r="X190" s="375"/>
      <c r="Y190" s="375"/>
      <c r="Z190" s="375"/>
      <c r="AA190" s="375"/>
      <c r="AB190" s="375"/>
      <c r="AC190" s="524"/>
    </row>
    <row r="191" spans="2:43" ht="24" customHeight="1">
      <c r="B191" s="35" t="s">
        <v>365</v>
      </c>
      <c r="C191" s="84"/>
      <c r="D191" s="108" t="s">
        <v>85</v>
      </c>
      <c r="E191" s="132"/>
      <c r="F191" s="132"/>
      <c r="G191" s="132"/>
      <c r="H191" s="184"/>
      <c r="I191" s="233" t="s">
        <v>120</v>
      </c>
      <c r="J191" s="288" t="s">
        <v>222</v>
      </c>
      <c r="K191" s="288"/>
      <c r="L191" s="288"/>
      <c r="M191" s="288"/>
      <c r="N191" s="288"/>
      <c r="O191" s="288"/>
      <c r="P191" s="288"/>
      <c r="Q191" s="317"/>
      <c r="R191" s="347"/>
      <c r="S191" s="366"/>
      <c r="T191" s="366"/>
      <c r="U191" s="366"/>
      <c r="V191" s="366"/>
      <c r="W191" s="366"/>
      <c r="X191" s="366"/>
      <c r="Y191" s="366"/>
      <c r="Z191" s="366"/>
      <c r="AA191" s="366"/>
      <c r="AB191" s="366"/>
      <c r="AC191" s="518"/>
      <c r="AE191" s="533" t="str">
        <f>+I191</f>
        <v>□</v>
      </c>
      <c r="AH191" s="541" t="str">
        <f>IF(AE191&amp;AE192&amp;AF192="■□□","◎無し",IF(AE191&amp;AE192&amp;AF192="□■□","●適合",IF(AE191&amp;AE192&amp;AF192="□□■","◆未達",IF(AE191&amp;AE192&amp;AF192="□□□","■未答","▼矛盾"))))</f>
        <v>■未答</v>
      </c>
      <c r="AI191" s="549"/>
      <c r="AL191" s="237" t="s">
        <v>40</v>
      </c>
      <c r="AM191" s="562" t="s">
        <v>182</v>
      </c>
      <c r="AN191" s="562" t="s">
        <v>179</v>
      </c>
      <c r="AO191" s="562" t="s">
        <v>184</v>
      </c>
      <c r="AP191" s="562" t="s">
        <v>187</v>
      </c>
      <c r="AQ191" s="562" t="s">
        <v>156</v>
      </c>
    </row>
    <row r="192" spans="2:43" ht="24" customHeight="1">
      <c r="B192" s="19"/>
      <c r="C192" s="64"/>
      <c r="D192" s="114"/>
      <c r="E192" s="134"/>
      <c r="F192" s="134"/>
      <c r="G192" s="134"/>
      <c r="H192" s="187"/>
      <c r="I192" s="246" t="s">
        <v>120</v>
      </c>
      <c r="J192" s="281" t="s">
        <v>356</v>
      </c>
      <c r="K192" s="281"/>
      <c r="L192" s="247" t="s">
        <v>120</v>
      </c>
      <c r="M192" s="281" t="s">
        <v>357</v>
      </c>
      <c r="N192" s="281"/>
      <c r="O192" s="281"/>
      <c r="P192" s="281"/>
      <c r="Q192" s="321"/>
      <c r="R192" s="357"/>
      <c r="S192" s="371"/>
      <c r="T192" s="371"/>
      <c r="U192" s="371"/>
      <c r="V192" s="371"/>
      <c r="W192" s="371"/>
      <c r="X192" s="371"/>
      <c r="Y192" s="371"/>
      <c r="Z192" s="371"/>
      <c r="AA192" s="371"/>
      <c r="AB192" s="371"/>
      <c r="AC192" s="521"/>
      <c r="AE192" s="1" t="str">
        <f>+I192</f>
        <v>□</v>
      </c>
      <c r="AF192" s="1" t="str">
        <f>+L192</f>
        <v>□</v>
      </c>
      <c r="AL192" s="237"/>
      <c r="AM192" s="540" t="s">
        <v>113</v>
      </c>
      <c r="AN192" s="540" t="s">
        <v>34</v>
      </c>
      <c r="AO192" s="540" t="s">
        <v>116</v>
      </c>
      <c r="AP192" s="541" t="s">
        <v>158</v>
      </c>
      <c r="AQ192" s="541" t="s">
        <v>7</v>
      </c>
    </row>
    <row r="193" spans="2:43" ht="17.149999999999999" customHeight="1">
      <c r="B193" s="19"/>
      <c r="C193" s="64"/>
      <c r="D193" s="115" t="s">
        <v>96</v>
      </c>
      <c r="E193" s="135"/>
      <c r="F193" s="135"/>
      <c r="G193" s="135"/>
      <c r="H193" s="186"/>
      <c r="I193" s="257"/>
      <c r="J193" s="282"/>
      <c r="K193" s="282"/>
      <c r="L193" s="257"/>
      <c r="M193" s="282"/>
      <c r="N193" s="268" t="s">
        <v>120</v>
      </c>
      <c r="O193" s="282" t="s">
        <v>48</v>
      </c>
      <c r="P193" s="282"/>
      <c r="Q193" s="325"/>
      <c r="R193" s="358"/>
      <c r="S193" s="370"/>
      <c r="T193" s="370"/>
      <c r="U193" s="370"/>
      <c r="V193" s="370"/>
      <c r="W193" s="370"/>
      <c r="X193" s="370"/>
      <c r="Y193" s="370"/>
      <c r="Z193" s="370"/>
      <c r="AA193" s="370"/>
      <c r="AB193" s="370"/>
      <c r="AC193" s="520"/>
      <c r="AE193" s="533" t="str">
        <f>+N193</f>
        <v>□</v>
      </c>
      <c r="AH193" s="541" t="str">
        <f>IF(AE193&amp;AE194&amp;AE195="■□□","◎無し",IF(AE193&amp;AE194&amp;AE195="□■□","●適合",IF(AE193&amp;AE194&amp;AE195="□□■","◆未達",IF(AE193&amp;AE194&amp;AE195="□□□","■未答","▼矛盾"))))</f>
        <v>■未答</v>
      </c>
    </row>
    <row r="194" spans="2:43" ht="17.149999999999999" customHeight="1">
      <c r="B194" s="19"/>
      <c r="C194" s="64"/>
      <c r="D194" s="109"/>
      <c r="E194" s="119"/>
      <c r="F194" s="119"/>
      <c r="G194" s="119"/>
      <c r="H194" s="185"/>
      <c r="I194" s="246" t="s">
        <v>120</v>
      </c>
      <c r="J194" s="285" t="s">
        <v>367</v>
      </c>
      <c r="K194" s="285"/>
      <c r="L194" s="285"/>
      <c r="M194" s="285"/>
      <c r="N194" s="285"/>
      <c r="O194" s="285"/>
      <c r="P194" s="285"/>
      <c r="Q194" s="319"/>
      <c r="R194" s="350"/>
      <c r="S194" s="367"/>
      <c r="T194" s="367"/>
      <c r="U194" s="367"/>
      <c r="V194" s="367"/>
      <c r="W194" s="367"/>
      <c r="X194" s="367"/>
      <c r="Y194" s="367"/>
      <c r="Z194" s="367"/>
      <c r="AA194" s="367"/>
      <c r="AB194" s="367"/>
      <c r="AC194" s="519"/>
      <c r="AE194" s="1" t="str">
        <f>+I194</f>
        <v>□</v>
      </c>
      <c r="AI194" s="549"/>
      <c r="AL194" s="237" t="s">
        <v>40</v>
      </c>
      <c r="AM194" s="562" t="s">
        <v>182</v>
      </c>
      <c r="AN194" s="562" t="s">
        <v>179</v>
      </c>
      <c r="AO194" s="562" t="s">
        <v>184</v>
      </c>
      <c r="AP194" s="562" t="s">
        <v>187</v>
      </c>
      <c r="AQ194" s="562" t="s">
        <v>156</v>
      </c>
    </row>
    <row r="195" spans="2:43" ht="17.149999999999999" customHeight="1">
      <c r="B195" s="19"/>
      <c r="C195" s="64"/>
      <c r="D195" s="114"/>
      <c r="E195" s="134"/>
      <c r="F195" s="134"/>
      <c r="G195" s="134"/>
      <c r="H195" s="187"/>
      <c r="I195" s="247" t="s">
        <v>120</v>
      </c>
      <c r="J195" s="281" t="s">
        <v>87</v>
      </c>
      <c r="K195" s="281"/>
      <c r="L195" s="281"/>
      <c r="M195" s="281"/>
      <c r="N195" s="281"/>
      <c r="O195" s="281"/>
      <c r="P195" s="281"/>
      <c r="Q195" s="321"/>
      <c r="R195" s="357"/>
      <c r="S195" s="371"/>
      <c r="T195" s="371"/>
      <c r="U195" s="371"/>
      <c r="V195" s="371"/>
      <c r="W195" s="371"/>
      <c r="X195" s="371"/>
      <c r="Y195" s="371"/>
      <c r="Z195" s="371"/>
      <c r="AA195" s="371"/>
      <c r="AB195" s="371"/>
      <c r="AC195" s="521"/>
      <c r="AE195" s="1" t="str">
        <f>+I195</f>
        <v>□</v>
      </c>
      <c r="AL195" s="237"/>
      <c r="AM195" s="540" t="s">
        <v>113</v>
      </c>
      <c r="AN195" s="540" t="s">
        <v>34</v>
      </c>
      <c r="AO195" s="540" t="s">
        <v>116</v>
      </c>
      <c r="AP195" s="541" t="s">
        <v>158</v>
      </c>
      <c r="AQ195" s="541" t="s">
        <v>7</v>
      </c>
    </row>
    <row r="196" spans="2:43" ht="17" customHeight="1">
      <c r="B196" s="19"/>
      <c r="C196" s="64"/>
      <c r="D196" s="115" t="s">
        <v>100</v>
      </c>
      <c r="E196" s="135"/>
      <c r="F196" s="135"/>
      <c r="G196" s="135"/>
      <c r="H196" s="186"/>
      <c r="I196" s="257"/>
      <c r="J196" s="282"/>
      <c r="K196" s="282"/>
      <c r="L196" s="257"/>
      <c r="M196" s="282"/>
      <c r="N196" s="268" t="s">
        <v>120</v>
      </c>
      <c r="O196" s="282" t="s">
        <v>371</v>
      </c>
      <c r="P196" s="282"/>
      <c r="Q196" s="325"/>
      <c r="R196" s="376" t="s">
        <v>120</v>
      </c>
      <c r="S196" s="420" t="s">
        <v>368</v>
      </c>
      <c r="T196" s="420"/>
      <c r="U196" s="420"/>
      <c r="V196" s="420"/>
      <c r="W196" s="420"/>
      <c r="X196" s="420"/>
      <c r="Y196" s="420"/>
      <c r="Z196" s="420"/>
      <c r="AA196" s="420"/>
      <c r="AB196" s="486"/>
      <c r="AC196" s="520"/>
      <c r="AE196" s="533" t="str">
        <f>+N196</f>
        <v>□</v>
      </c>
      <c r="AH196" s="541" t="str">
        <f>IF(AE196&amp;AE197&amp;AE198="■□□","◎無し",IF(AE196&amp;AE197&amp;AE198="□■□","●適合",IF(AE196&amp;AE197&amp;AE198="□□■","◆未達",IF(AE196&amp;AE197&amp;AE198="□□□","■未答","▼矛盾"))))</f>
        <v>■未答</v>
      </c>
    </row>
    <row r="197" spans="2:43" ht="17.149999999999999" customHeight="1">
      <c r="B197" s="19"/>
      <c r="C197" s="64"/>
      <c r="D197" s="109"/>
      <c r="E197" s="119"/>
      <c r="F197" s="119"/>
      <c r="G197" s="119"/>
      <c r="H197" s="185"/>
      <c r="I197" s="246" t="s">
        <v>120</v>
      </c>
      <c r="J197" s="285" t="s">
        <v>369</v>
      </c>
      <c r="K197" s="285"/>
      <c r="L197" s="285"/>
      <c r="M197" s="285"/>
      <c r="N197" s="285"/>
      <c r="O197" s="285"/>
      <c r="P197" s="285"/>
      <c r="Q197" s="319"/>
      <c r="R197" s="348" t="s">
        <v>120</v>
      </c>
      <c r="S197" s="408" t="s">
        <v>370</v>
      </c>
      <c r="T197" s="408"/>
      <c r="U197" s="408"/>
      <c r="V197" s="408"/>
      <c r="W197" s="408"/>
      <c r="X197" s="408"/>
      <c r="Y197" s="408"/>
      <c r="Z197" s="408"/>
      <c r="AA197" s="408"/>
      <c r="AB197" s="463"/>
      <c r="AC197" s="519"/>
      <c r="AE197" s="1" t="str">
        <f>+I197</f>
        <v>□</v>
      </c>
      <c r="AI197" s="549"/>
      <c r="AL197" s="237" t="s">
        <v>40</v>
      </c>
      <c r="AM197" s="562" t="s">
        <v>182</v>
      </c>
      <c r="AN197" s="562" t="s">
        <v>179</v>
      </c>
      <c r="AO197" s="562" t="s">
        <v>184</v>
      </c>
      <c r="AP197" s="562" t="s">
        <v>187</v>
      </c>
      <c r="AQ197" s="562" t="s">
        <v>156</v>
      </c>
    </row>
    <row r="198" spans="2:43" ht="17.149999999999999" customHeight="1">
      <c r="B198" s="19"/>
      <c r="C198" s="64"/>
      <c r="D198" s="109"/>
      <c r="E198" s="119"/>
      <c r="F198" s="119"/>
      <c r="G198" s="119"/>
      <c r="H198" s="185"/>
      <c r="I198" s="247" t="s">
        <v>120</v>
      </c>
      <c r="J198" s="281" t="s">
        <v>372</v>
      </c>
      <c r="K198" s="281"/>
      <c r="L198" s="281"/>
      <c r="M198" s="281"/>
      <c r="N198" s="281"/>
      <c r="O198" s="281"/>
      <c r="P198" s="281"/>
      <c r="Q198" s="321"/>
      <c r="R198" s="357"/>
      <c r="S198" s="371"/>
      <c r="T198" s="371"/>
      <c r="U198" s="371"/>
      <c r="V198" s="371"/>
      <c r="W198" s="371"/>
      <c r="X198" s="371"/>
      <c r="Y198" s="371"/>
      <c r="Z198" s="371"/>
      <c r="AA198" s="371"/>
      <c r="AB198" s="477"/>
      <c r="AC198" s="519"/>
      <c r="AE198" s="1" t="str">
        <f>+I198</f>
        <v>□</v>
      </c>
      <c r="AL198" s="237"/>
      <c r="AM198" s="540" t="s">
        <v>113</v>
      </c>
      <c r="AN198" s="540" t="s">
        <v>34</v>
      </c>
      <c r="AO198" s="540" t="s">
        <v>116</v>
      </c>
      <c r="AP198" s="541" t="s">
        <v>158</v>
      </c>
      <c r="AQ198" s="541" t="s">
        <v>7</v>
      </c>
    </row>
    <row r="199" spans="2:43" ht="21.75" customHeight="1">
      <c r="B199" s="19"/>
      <c r="C199" s="64"/>
      <c r="D199" s="110"/>
      <c r="E199" s="115" t="s">
        <v>102</v>
      </c>
      <c r="F199" s="135"/>
      <c r="G199" s="135"/>
      <c r="H199" s="186"/>
      <c r="I199" s="236"/>
      <c r="J199" s="236"/>
      <c r="K199" s="236"/>
      <c r="L199" s="236"/>
      <c r="M199" s="236"/>
      <c r="N199" s="257"/>
      <c r="O199" s="282"/>
      <c r="P199" s="282"/>
      <c r="Q199" s="325"/>
      <c r="R199" s="358"/>
      <c r="S199" s="370"/>
      <c r="T199" s="433"/>
      <c r="U199" s="370"/>
      <c r="V199" s="370"/>
      <c r="W199" s="370"/>
      <c r="X199" s="442"/>
      <c r="Y199" s="442"/>
      <c r="Z199" s="442"/>
      <c r="AA199" s="370"/>
      <c r="AB199" s="475" t="s">
        <v>180</v>
      </c>
      <c r="AC199" s="519"/>
    </row>
    <row r="200" spans="2:43" ht="17.149999999999999" customHeight="1">
      <c r="B200" s="19"/>
      <c r="C200" s="64"/>
      <c r="D200" s="110"/>
      <c r="E200" s="109"/>
      <c r="F200" s="119"/>
      <c r="G200" s="119"/>
      <c r="H200" s="185"/>
      <c r="I200" s="237"/>
      <c r="J200" s="237"/>
      <c r="K200" s="237"/>
      <c r="L200" s="237"/>
      <c r="M200" s="237"/>
      <c r="N200" s="246" t="s">
        <v>120</v>
      </c>
      <c r="O200" s="285" t="s">
        <v>48</v>
      </c>
      <c r="P200" s="285"/>
      <c r="Q200" s="319"/>
      <c r="R200" s="350"/>
      <c r="S200" s="367"/>
      <c r="T200" s="434" t="s">
        <v>373</v>
      </c>
      <c r="U200" s="434"/>
      <c r="V200" s="434"/>
      <c r="W200" s="434"/>
      <c r="X200" s="432"/>
      <c r="Y200" s="432"/>
      <c r="Z200" s="432"/>
      <c r="AA200" s="367" t="s">
        <v>149</v>
      </c>
      <c r="AB200" s="476"/>
      <c r="AC200" s="519"/>
      <c r="AE200" s="533" t="str">
        <f>+N200</f>
        <v>□</v>
      </c>
      <c r="AH200" s="541" t="str">
        <f>IF(AE200&amp;AE201&amp;AE202="■□□","◎無し",IF(AE200&amp;AE201&amp;AE202="□■□","●適合",IF(AE200&amp;AE201&amp;AE202="□□■","◆未達",IF(AE200&amp;AE201&amp;AE202="□□□","■未答","▼矛盾"))))</f>
        <v>■未答</v>
      </c>
      <c r="AI200" s="549"/>
      <c r="AL200" s="237" t="s">
        <v>40</v>
      </c>
      <c r="AM200" s="562" t="s">
        <v>182</v>
      </c>
      <c r="AN200" s="562" t="s">
        <v>179</v>
      </c>
      <c r="AO200" s="562" t="s">
        <v>184</v>
      </c>
      <c r="AP200" s="562" t="s">
        <v>187</v>
      </c>
      <c r="AQ200" s="562" t="s">
        <v>156</v>
      </c>
    </row>
    <row r="201" spans="2:43" ht="17.149999999999999" customHeight="1">
      <c r="B201" s="19"/>
      <c r="C201" s="64"/>
      <c r="D201" s="110"/>
      <c r="E201" s="109"/>
      <c r="F201" s="119"/>
      <c r="G201" s="119"/>
      <c r="H201" s="185"/>
      <c r="I201" s="234" t="s">
        <v>120</v>
      </c>
      <c r="J201" s="285" t="s">
        <v>251</v>
      </c>
      <c r="K201" s="285"/>
      <c r="L201" s="285"/>
      <c r="M201" s="285"/>
      <c r="N201" s="285"/>
      <c r="O201" s="285"/>
      <c r="P201" s="285"/>
      <c r="Q201" s="319"/>
      <c r="R201" s="348" t="s">
        <v>120</v>
      </c>
      <c r="S201" s="408" t="s">
        <v>374</v>
      </c>
      <c r="T201" s="408"/>
      <c r="U201" s="408"/>
      <c r="V201" s="408"/>
      <c r="W201" s="408"/>
      <c r="X201" s="408"/>
      <c r="Y201" s="408"/>
      <c r="Z201" s="408"/>
      <c r="AA201" s="408"/>
      <c r="AB201" s="463"/>
      <c r="AC201" s="519"/>
      <c r="AE201" s="1" t="str">
        <f>+I201</f>
        <v>□</v>
      </c>
      <c r="AH201" s="543" t="s">
        <v>261</v>
      </c>
      <c r="AJ201" s="563" t="str">
        <f>IF(X200&gt;0,IF(X200&gt;80,12,8),"(未答)")</f>
        <v>(未答)</v>
      </c>
      <c r="AL201" s="237"/>
      <c r="AM201" s="540" t="s">
        <v>113</v>
      </c>
      <c r="AN201" s="540" t="s">
        <v>34</v>
      </c>
      <c r="AO201" s="540" t="s">
        <v>116</v>
      </c>
      <c r="AP201" s="541" t="s">
        <v>158</v>
      </c>
      <c r="AQ201" s="541" t="s">
        <v>7</v>
      </c>
    </row>
    <row r="202" spans="2:43" ht="17.149999999999999" customHeight="1">
      <c r="B202" s="19"/>
      <c r="C202" s="64"/>
      <c r="D202" s="110"/>
      <c r="E202" s="109"/>
      <c r="F202" s="119"/>
      <c r="G202" s="119"/>
      <c r="H202" s="185"/>
      <c r="I202" s="234" t="s">
        <v>120</v>
      </c>
      <c r="J202" s="285" t="s">
        <v>254</v>
      </c>
      <c r="K202" s="285"/>
      <c r="L202" s="285"/>
      <c r="M202" s="285"/>
      <c r="N202" s="285"/>
      <c r="O202" s="285"/>
      <c r="P202" s="285"/>
      <c r="Q202" s="319"/>
      <c r="R202" s="348" t="s">
        <v>120</v>
      </c>
      <c r="S202" s="408" t="s">
        <v>66</v>
      </c>
      <c r="T202" s="408"/>
      <c r="U202" s="408"/>
      <c r="V202" s="408"/>
      <c r="W202" s="408"/>
      <c r="X202" s="408"/>
      <c r="Y202" s="408"/>
      <c r="Z202" s="408"/>
      <c r="AA202" s="408"/>
      <c r="AB202" s="463"/>
      <c r="AC202" s="519"/>
      <c r="AE202" s="1" t="str">
        <f>+I202</f>
        <v>□</v>
      </c>
      <c r="AH202" s="543" t="s">
        <v>375</v>
      </c>
      <c r="AJ202" s="541" t="str">
        <f>IF(Z203&gt;0,IF(Z203&lt;AJ201,"◆未達","●適合"),"■未答")</f>
        <v>■未答</v>
      </c>
    </row>
    <row r="203" spans="2:43" ht="17.149999999999999" customHeight="1">
      <c r="B203" s="19"/>
      <c r="C203" s="64"/>
      <c r="D203" s="110"/>
      <c r="E203" s="114"/>
      <c r="F203" s="134"/>
      <c r="G203" s="134"/>
      <c r="H203" s="187"/>
      <c r="I203" s="238"/>
      <c r="J203" s="238"/>
      <c r="K203" s="238"/>
      <c r="L203" s="238"/>
      <c r="M203" s="238"/>
      <c r="N203" s="238"/>
      <c r="O203" s="238"/>
      <c r="P203" s="238"/>
      <c r="Q203" s="323"/>
      <c r="R203" s="357"/>
      <c r="S203" s="371"/>
      <c r="T203" s="371" t="s">
        <v>378</v>
      </c>
      <c r="U203" s="371"/>
      <c r="V203" s="371"/>
      <c r="W203" s="371"/>
      <c r="X203" s="450"/>
      <c r="Y203" s="371" t="s">
        <v>310</v>
      </c>
      <c r="Z203" s="441"/>
      <c r="AA203" s="441"/>
      <c r="AB203" s="477"/>
      <c r="AC203" s="519"/>
    </row>
    <row r="204" spans="2:43" ht="22" customHeight="1">
      <c r="B204" s="19"/>
      <c r="C204" s="64"/>
      <c r="D204" s="109"/>
      <c r="E204" s="115" t="s">
        <v>306</v>
      </c>
      <c r="F204" s="135"/>
      <c r="G204" s="135"/>
      <c r="H204" s="186"/>
      <c r="I204" s="257"/>
      <c r="J204" s="282"/>
      <c r="K204" s="282"/>
      <c r="L204" s="257"/>
      <c r="M204" s="282"/>
      <c r="N204" s="268" t="s">
        <v>120</v>
      </c>
      <c r="O204" s="282" t="s">
        <v>48</v>
      </c>
      <c r="P204" s="282"/>
      <c r="Q204" s="325"/>
      <c r="R204" s="358"/>
      <c r="S204" s="370"/>
      <c r="T204" s="370"/>
      <c r="U204" s="370"/>
      <c r="V204" s="370"/>
      <c r="W204" s="370"/>
      <c r="X204" s="370"/>
      <c r="Y204" s="370"/>
      <c r="Z204" s="370"/>
      <c r="AA204" s="370"/>
      <c r="AB204" s="475" t="s">
        <v>180</v>
      </c>
      <c r="AC204" s="519"/>
      <c r="AE204" s="533" t="str">
        <f>+N204</f>
        <v>□</v>
      </c>
      <c r="AH204" s="541" t="str">
        <f>IF(AE204&amp;AE205&amp;AF205="■□□","◎無し",IF(AE204&amp;AE205&amp;AF205="□■□","●適合",IF(AE204&amp;AE205&amp;AF205="□□■","◆未達",IF(AE204&amp;AE205&amp;AF205="□□□","■未答","▼矛盾"))))</f>
        <v>■未答</v>
      </c>
      <c r="AI204" s="549"/>
      <c r="AL204" s="237" t="s">
        <v>40</v>
      </c>
      <c r="AM204" s="562" t="s">
        <v>182</v>
      </c>
      <c r="AN204" s="562" t="s">
        <v>179</v>
      </c>
      <c r="AO204" s="562" t="s">
        <v>184</v>
      </c>
      <c r="AP204" s="562" t="s">
        <v>187</v>
      </c>
      <c r="AQ204" s="562" t="s">
        <v>156</v>
      </c>
    </row>
    <row r="205" spans="2:43" ht="22" customHeight="1">
      <c r="B205" s="19"/>
      <c r="C205" s="64"/>
      <c r="D205" s="109"/>
      <c r="E205" s="109"/>
      <c r="F205" s="134"/>
      <c r="G205" s="134"/>
      <c r="H205" s="187"/>
      <c r="I205" s="247" t="s">
        <v>120</v>
      </c>
      <c r="J205" s="281" t="s">
        <v>356</v>
      </c>
      <c r="K205" s="281"/>
      <c r="L205" s="247" t="s">
        <v>120</v>
      </c>
      <c r="M205" s="281" t="s">
        <v>357</v>
      </c>
      <c r="N205" s="281"/>
      <c r="O205" s="281"/>
      <c r="P205" s="238"/>
      <c r="Q205" s="323"/>
      <c r="R205" s="350"/>
      <c r="S205" s="367"/>
      <c r="T205" s="367"/>
      <c r="U205" s="367"/>
      <c r="V205" s="440"/>
      <c r="W205" s="440"/>
      <c r="X205" s="367"/>
      <c r="Y205" s="367"/>
      <c r="Z205" s="367"/>
      <c r="AA205" s="367"/>
      <c r="AB205" s="476"/>
      <c r="AC205" s="519"/>
      <c r="AE205" s="1" t="str">
        <f>+I205</f>
        <v>□</v>
      </c>
      <c r="AF205" s="1" t="str">
        <f>+L205</f>
        <v>□</v>
      </c>
      <c r="AL205" s="237"/>
      <c r="AM205" s="540" t="s">
        <v>113</v>
      </c>
      <c r="AN205" s="540" t="s">
        <v>34</v>
      </c>
      <c r="AO205" s="540" t="s">
        <v>116</v>
      </c>
      <c r="AP205" s="541" t="s">
        <v>158</v>
      </c>
      <c r="AQ205" s="541" t="s">
        <v>7</v>
      </c>
    </row>
    <row r="206" spans="2:43" ht="20.149999999999999" customHeight="1">
      <c r="B206" s="19"/>
      <c r="C206" s="64"/>
      <c r="D206" s="109"/>
      <c r="E206" s="112" t="s">
        <v>380</v>
      </c>
      <c r="F206" s="135" t="s">
        <v>42</v>
      </c>
      <c r="G206" s="135"/>
      <c r="H206" s="186"/>
      <c r="I206" s="240"/>
      <c r="J206" s="282"/>
      <c r="K206" s="282"/>
      <c r="L206" s="282"/>
      <c r="M206" s="282"/>
      <c r="N206" s="268" t="s">
        <v>120</v>
      </c>
      <c r="O206" s="282" t="s">
        <v>48</v>
      </c>
      <c r="P206" s="282"/>
      <c r="Q206" s="282"/>
      <c r="R206" s="352" t="s">
        <v>270</v>
      </c>
      <c r="S206" s="408"/>
      <c r="T206" s="408"/>
      <c r="U206" s="408"/>
      <c r="V206" s="432"/>
      <c r="W206" s="432"/>
      <c r="X206" s="367" t="s">
        <v>149</v>
      </c>
      <c r="Y206" s="367"/>
      <c r="Z206" s="367"/>
      <c r="AA206" s="367"/>
      <c r="AB206" s="476"/>
      <c r="AC206" s="519"/>
      <c r="AE206" s="533" t="str">
        <f>+N206</f>
        <v>□</v>
      </c>
      <c r="AH206" s="541" t="str">
        <f>IF(AE206&amp;AE207&amp;AE208="■□□","◎無し",IF(AE206&amp;AE207&amp;AE208="□■□","●適合",IF(AE206&amp;AE207&amp;AE208="□□■","◆未達",IF(AE206&amp;AE207&amp;AE208="□□□","■未答","▼矛盾"))))</f>
        <v>■未答</v>
      </c>
    </row>
    <row r="207" spans="2:43" ht="20.149999999999999" customHeight="1">
      <c r="B207" s="19"/>
      <c r="C207" s="64"/>
      <c r="D207" s="109"/>
      <c r="E207" s="110"/>
      <c r="F207" s="119"/>
      <c r="G207" s="119"/>
      <c r="H207" s="185"/>
      <c r="I207" s="234" t="s">
        <v>120</v>
      </c>
      <c r="J207" s="285" t="s">
        <v>381</v>
      </c>
      <c r="K207" s="285"/>
      <c r="L207" s="285"/>
      <c r="M207" s="285"/>
      <c r="N207" s="285"/>
      <c r="O207" s="285"/>
      <c r="P207" s="285"/>
      <c r="Q207" s="319"/>
      <c r="R207" s="352" t="s">
        <v>275</v>
      </c>
      <c r="S207" s="408"/>
      <c r="T207" s="408"/>
      <c r="U207" s="408"/>
      <c r="V207" s="432"/>
      <c r="W207" s="432"/>
      <c r="X207" s="367" t="s">
        <v>149</v>
      </c>
      <c r="Y207" s="367"/>
      <c r="Z207" s="367"/>
      <c r="AA207" s="367"/>
      <c r="AB207" s="476"/>
      <c r="AC207" s="519"/>
      <c r="AE207" s="1" t="str">
        <f>+I207</f>
        <v>□</v>
      </c>
      <c r="AH207" s="548" t="s">
        <v>276</v>
      </c>
      <c r="AJ207" s="541" t="str">
        <f>IF(V207&gt;0,IF(V207&lt;195,"◆195未満","●適合"),"■未答")</f>
        <v>■未答</v>
      </c>
    </row>
    <row r="208" spans="2:43" ht="20.149999999999999" customHeight="1">
      <c r="B208" s="19"/>
      <c r="C208" s="64"/>
      <c r="D208" s="109"/>
      <c r="E208" s="110"/>
      <c r="F208" s="134"/>
      <c r="G208" s="134"/>
      <c r="H208" s="187"/>
      <c r="I208" s="234" t="s">
        <v>120</v>
      </c>
      <c r="J208" s="285" t="s">
        <v>382</v>
      </c>
      <c r="K208" s="285"/>
      <c r="L208" s="285"/>
      <c r="M208" s="285"/>
      <c r="N208" s="285"/>
      <c r="O208" s="285"/>
      <c r="P208" s="285"/>
      <c r="Q208" s="319"/>
      <c r="R208" s="350"/>
      <c r="S208" s="417" t="s">
        <v>131</v>
      </c>
      <c r="T208" s="417"/>
      <c r="U208" s="417"/>
      <c r="V208" s="417"/>
      <c r="W208" s="417"/>
      <c r="X208" s="417"/>
      <c r="Y208" s="461">
        <f>+V206*2+V207</f>
        <v>0</v>
      </c>
      <c r="Z208" s="461"/>
      <c r="AA208" s="367" t="s">
        <v>149</v>
      </c>
      <c r="AB208" s="476"/>
      <c r="AC208" s="519"/>
      <c r="AE208" s="1" t="str">
        <f>+I208</f>
        <v>□</v>
      </c>
      <c r="AH208" s="548" t="s">
        <v>278</v>
      </c>
      <c r="AJ208" s="541" t="str">
        <f>IF(Y208&gt;0,IF(AND(Y208&gt;=550,Y208&lt;=650),"●適合","◆未達"),"■未答")</f>
        <v>■未答</v>
      </c>
    </row>
    <row r="209" spans="2:43" ht="20.149999999999999" customHeight="1">
      <c r="B209" s="19"/>
      <c r="C209" s="64"/>
      <c r="D209" s="109"/>
      <c r="E209" s="110"/>
      <c r="F209" s="152" t="s">
        <v>19</v>
      </c>
      <c r="G209" s="152"/>
      <c r="H209" s="202"/>
      <c r="I209" s="237"/>
      <c r="J209" s="237"/>
      <c r="K209" s="237"/>
      <c r="L209" s="237"/>
      <c r="M209" s="237"/>
      <c r="N209" s="237"/>
      <c r="O209" s="237"/>
      <c r="P209" s="237"/>
      <c r="Q209" s="318"/>
      <c r="R209" s="353" t="s">
        <v>280</v>
      </c>
      <c r="S209" s="409"/>
      <c r="T209" s="409"/>
      <c r="U209" s="409"/>
      <c r="V209" s="441"/>
      <c r="W209" s="441"/>
      <c r="X209" s="371" t="s">
        <v>149</v>
      </c>
      <c r="Y209" s="371"/>
      <c r="Z209" s="371"/>
      <c r="AA209" s="371"/>
      <c r="AB209" s="477"/>
      <c r="AC209" s="519"/>
      <c r="AH209" s="543" t="s">
        <v>125</v>
      </c>
      <c r="AJ209" s="541" t="str">
        <f>IF(V209&gt;0,IF(V209&gt;30,"◆30超過","●適合"),"■未答")</f>
        <v>■未答</v>
      </c>
    </row>
    <row r="210" spans="2:43" ht="22" customHeight="1">
      <c r="B210" s="19"/>
      <c r="C210" s="64"/>
      <c r="D210" s="109"/>
      <c r="E210" s="110"/>
      <c r="F210" s="135" t="s">
        <v>75</v>
      </c>
      <c r="G210" s="135"/>
      <c r="H210" s="186"/>
      <c r="I210" s="248"/>
      <c r="J210" s="236"/>
      <c r="K210" s="236"/>
      <c r="L210" s="236"/>
      <c r="M210" s="236"/>
      <c r="N210" s="236"/>
      <c r="O210" s="236"/>
      <c r="P210" s="236"/>
      <c r="Q210" s="236"/>
      <c r="R210" s="352" t="s">
        <v>385</v>
      </c>
      <c r="S210" s="408"/>
      <c r="T210" s="408"/>
      <c r="U210" s="408"/>
      <c r="V210" s="246" t="s">
        <v>120</v>
      </c>
      <c r="W210" s="367" t="s">
        <v>226</v>
      </c>
      <c r="X210" s="367"/>
      <c r="Y210" s="246" t="s">
        <v>120</v>
      </c>
      <c r="Z210" s="367" t="s">
        <v>387</v>
      </c>
      <c r="AA210" s="367"/>
      <c r="AB210" s="476"/>
      <c r="AC210" s="519"/>
    </row>
    <row r="211" spans="2:43" ht="22" customHeight="1">
      <c r="B211" s="19"/>
      <c r="C211" s="64"/>
      <c r="D211" s="109"/>
      <c r="E211" s="110"/>
      <c r="F211" s="134"/>
      <c r="G211" s="134"/>
      <c r="H211" s="187"/>
      <c r="I211" s="249"/>
      <c r="J211" s="237"/>
      <c r="K211" s="237"/>
      <c r="L211" s="237"/>
      <c r="M211" s="237"/>
      <c r="N211" s="246" t="s">
        <v>120</v>
      </c>
      <c r="O211" s="285" t="s">
        <v>48</v>
      </c>
      <c r="P211" s="285"/>
      <c r="Q211" s="285"/>
      <c r="R211" s="352" t="s">
        <v>388</v>
      </c>
      <c r="S211" s="408"/>
      <c r="T211" s="408"/>
      <c r="U211" s="408"/>
      <c r="V211" s="246" t="s">
        <v>120</v>
      </c>
      <c r="W211" s="367" t="s">
        <v>226</v>
      </c>
      <c r="X211" s="367"/>
      <c r="Y211" s="246" t="s">
        <v>120</v>
      </c>
      <c r="Z211" s="367" t="s">
        <v>387</v>
      </c>
      <c r="AA211" s="367"/>
      <c r="AB211" s="476"/>
      <c r="AC211" s="519"/>
      <c r="AE211" s="533" t="str">
        <f>+N211</f>
        <v>□</v>
      </c>
      <c r="AH211" s="541" t="str">
        <f>IF(AE211&amp;AE212&amp;AE213="■□□","◎無し",IF(AE211&amp;AE212&amp;AE213="□■□","●適合",IF(AE211&amp;AE212&amp;AE213="□□■","◆未達",IF(AE211&amp;AE212&amp;AE213="□□□","■未答","▼矛盾"))))</f>
        <v>■未答</v>
      </c>
      <c r="AI211" s="549"/>
      <c r="AL211" s="237" t="s">
        <v>40</v>
      </c>
      <c r="AM211" s="562" t="s">
        <v>182</v>
      </c>
      <c r="AN211" s="562" t="s">
        <v>179</v>
      </c>
      <c r="AO211" s="562" t="s">
        <v>184</v>
      </c>
      <c r="AP211" s="562" t="s">
        <v>187</v>
      </c>
      <c r="AQ211" s="562" t="s">
        <v>156</v>
      </c>
    </row>
    <row r="212" spans="2:43" ht="20.149999999999999" customHeight="1">
      <c r="B212" s="19"/>
      <c r="C212" s="64"/>
      <c r="D212" s="109"/>
      <c r="E212" s="110"/>
      <c r="F212" s="135" t="s">
        <v>58</v>
      </c>
      <c r="G212" s="135"/>
      <c r="H212" s="186"/>
      <c r="I212" s="258" t="s">
        <v>120</v>
      </c>
      <c r="J212" s="285" t="s">
        <v>366</v>
      </c>
      <c r="K212" s="285"/>
      <c r="L212" s="285"/>
      <c r="M212" s="285"/>
      <c r="N212" s="285"/>
      <c r="O212" s="285"/>
      <c r="P212" s="285"/>
      <c r="Q212" s="319"/>
      <c r="R212" s="352" t="s">
        <v>384</v>
      </c>
      <c r="S212" s="408"/>
      <c r="T212" s="408"/>
      <c r="U212" s="408"/>
      <c r="V212" s="246" t="s">
        <v>120</v>
      </c>
      <c r="W212" s="367" t="s">
        <v>313</v>
      </c>
      <c r="X212" s="367"/>
      <c r="Y212" s="246" t="s">
        <v>120</v>
      </c>
      <c r="Z212" s="463" t="s">
        <v>314</v>
      </c>
      <c r="AA212" s="408"/>
      <c r="AB212" s="463"/>
      <c r="AC212" s="519"/>
      <c r="AE212" s="1" t="str">
        <f>+I212</f>
        <v>□</v>
      </c>
      <c r="AH212" s="548" t="s">
        <v>227</v>
      </c>
      <c r="AJ212" s="540" t="str">
        <f>IF(V212&amp;Y212="■□","◎過分",IF(V212&amp;Y212="□■","●適合",IF(V212&amp;Y212="□□","■未答","▼矛盾")))</f>
        <v>■未答</v>
      </c>
      <c r="AL212" s="237"/>
      <c r="AM212" s="540" t="s">
        <v>113</v>
      </c>
      <c r="AN212" s="540" t="s">
        <v>34</v>
      </c>
      <c r="AO212" s="540" t="s">
        <v>116</v>
      </c>
      <c r="AP212" s="541" t="s">
        <v>158</v>
      </c>
      <c r="AQ212" s="541" t="s">
        <v>7</v>
      </c>
    </row>
    <row r="213" spans="2:43" ht="20.149999999999999" customHeight="1">
      <c r="B213" s="19"/>
      <c r="C213" s="64"/>
      <c r="D213" s="109"/>
      <c r="E213" s="110"/>
      <c r="F213" s="119"/>
      <c r="G213" s="119"/>
      <c r="H213" s="185"/>
      <c r="I213" s="258" t="s">
        <v>120</v>
      </c>
      <c r="J213" s="285" t="s">
        <v>389</v>
      </c>
      <c r="K213" s="285"/>
      <c r="L213" s="285"/>
      <c r="M213" s="285"/>
      <c r="N213" s="285"/>
      <c r="O213" s="285"/>
      <c r="P213" s="285"/>
      <c r="Q213" s="319"/>
      <c r="R213" s="352" t="s">
        <v>315</v>
      </c>
      <c r="S213" s="408"/>
      <c r="T213" s="408"/>
      <c r="U213" s="408"/>
      <c r="V213" s="408"/>
      <c r="W213" s="408"/>
      <c r="X213" s="432"/>
      <c r="Y213" s="432"/>
      <c r="Z213" s="432"/>
      <c r="AA213" s="367" t="s">
        <v>149</v>
      </c>
      <c r="AB213" s="476"/>
      <c r="AC213" s="519"/>
      <c r="AE213" s="1" t="str">
        <f>+I213</f>
        <v>□</v>
      </c>
      <c r="AH213" s="548" t="s">
        <v>273</v>
      </c>
      <c r="AJ213" s="541" t="str">
        <f>IF(X213&gt;0,IF(X213&lt;700,"◆低すぎ",IF(X213&gt;900,"◆高すぎ","●適合")),"■未答")</f>
        <v>■未答</v>
      </c>
    </row>
    <row r="214" spans="2:43" ht="9.75" customHeight="1">
      <c r="B214" s="19"/>
      <c r="C214" s="64"/>
      <c r="D214" s="109"/>
      <c r="E214" s="110"/>
      <c r="F214" s="119"/>
      <c r="G214" s="119"/>
      <c r="H214" s="185"/>
      <c r="I214" s="230"/>
      <c r="J214" s="285"/>
      <c r="K214" s="285"/>
      <c r="L214" s="285"/>
      <c r="M214" s="285"/>
      <c r="N214" s="285"/>
      <c r="O214" s="285"/>
      <c r="P214" s="285"/>
      <c r="Q214" s="319"/>
      <c r="R214" s="369"/>
      <c r="S214" s="412"/>
      <c r="T214" s="412"/>
      <c r="U214" s="412"/>
      <c r="V214" s="412"/>
      <c r="W214" s="412"/>
      <c r="X214" s="451"/>
      <c r="Y214" s="451"/>
      <c r="Z214" s="451"/>
      <c r="AA214" s="371"/>
      <c r="AB214" s="477"/>
      <c r="AC214" s="521"/>
    </row>
    <row r="215" spans="2:43" ht="17.149999999999999" customHeight="1">
      <c r="B215" s="19" t="s">
        <v>365</v>
      </c>
      <c r="C215" s="82"/>
      <c r="D215" s="115" t="s">
        <v>99</v>
      </c>
      <c r="E215" s="135"/>
      <c r="F215" s="135"/>
      <c r="G215" s="135"/>
      <c r="H215" s="186"/>
      <c r="I215" s="240"/>
      <c r="J215" s="282"/>
      <c r="K215" s="282"/>
      <c r="L215" s="282"/>
      <c r="M215" s="282"/>
      <c r="N215" s="282"/>
      <c r="O215" s="282"/>
      <c r="P215" s="282"/>
      <c r="Q215" s="325"/>
      <c r="R215" s="377"/>
      <c r="S215" s="413"/>
      <c r="T215" s="413"/>
      <c r="U215" s="413"/>
      <c r="V215" s="413"/>
      <c r="W215" s="413"/>
      <c r="X215" s="442"/>
      <c r="Y215" s="442"/>
      <c r="Z215" s="442"/>
      <c r="AA215" s="370"/>
      <c r="AB215" s="475" t="s">
        <v>180</v>
      </c>
      <c r="AC215" s="520"/>
      <c r="AE215" s="533" t="str">
        <f>+N216</f>
        <v>□</v>
      </c>
      <c r="AH215" s="541" t="str">
        <f>IF(AE215&amp;AE216&amp;AE217="■□□","◎無し",IF(AE215&amp;AE216&amp;AE217="□■□","●適合",IF(AE215&amp;AE216&amp;AE217="□□■","◆未達",IF(AE215&amp;AE216&amp;AE217="□□□","■未答","▼矛盾"))))</f>
        <v>■未答</v>
      </c>
      <c r="AI215" s="549"/>
      <c r="AL215" s="237" t="s">
        <v>40</v>
      </c>
      <c r="AM215" s="562" t="s">
        <v>182</v>
      </c>
      <c r="AN215" s="562" t="s">
        <v>179</v>
      </c>
      <c r="AO215" s="562" t="s">
        <v>184</v>
      </c>
      <c r="AP215" s="562" t="s">
        <v>187</v>
      </c>
      <c r="AQ215" s="562" t="s">
        <v>156</v>
      </c>
    </row>
    <row r="216" spans="2:43" ht="17.149999999999999" customHeight="1">
      <c r="B216" s="19"/>
      <c r="C216" s="82"/>
      <c r="D216" s="109"/>
      <c r="E216" s="119"/>
      <c r="F216" s="119"/>
      <c r="G216" s="119"/>
      <c r="H216" s="185"/>
      <c r="I216" s="241"/>
      <c r="J216" s="285"/>
      <c r="K216" s="285"/>
      <c r="L216" s="241"/>
      <c r="M216" s="285"/>
      <c r="N216" s="246" t="s">
        <v>120</v>
      </c>
      <c r="O216" s="285" t="s">
        <v>48</v>
      </c>
      <c r="P216" s="285"/>
      <c r="Q216" s="319"/>
      <c r="R216" s="352" t="s">
        <v>384</v>
      </c>
      <c r="S216" s="408"/>
      <c r="T216" s="408"/>
      <c r="U216" s="408"/>
      <c r="V216" s="246" t="s">
        <v>120</v>
      </c>
      <c r="W216" s="367" t="s">
        <v>313</v>
      </c>
      <c r="X216" s="367"/>
      <c r="Y216" s="246" t="s">
        <v>120</v>
      </c>
      <c r="Z216" s="463" t="s">
        <v>314</v>
      </c>
      <c r="AA216" s="408"/>
      <c r="AB216" s="463"/>
      <c r="AC216" s="519"/>
      <c r="AE216" s="1" t="str">
        <f>+I217</f>
        <v>□</v>
      </c>
      <c r="AH216" s="548" t="s">
        <v>227</v>
      </c>
      <c r="AJ216" s="540" t="str">
        <f>IF(V216&amp;Y216="■□","◎過分",IF(V216&amp;Y216="□■","●適合",IF(V216&amp;Y216="□□","■未答","▼矛盾")))</f>
        <v>■未答</v>
      </c>
      <c r="AL216" s="237"/>
      <c r="AM216" s="540" t="s">
        <v>113</v>
      </c>
      <c r="AN216" s="540" t="s">
        <v>34</v>
      </c>
      <c r="AO216" s="540" t="s">
        <v>116</v>
      </c>
      <c r="AP216" s="541" t="s">
        <v>158</v>
      </c>
      <c r="AQ216" s="541" t="s">
        <v>7</v>
      </c>
    </row>
    <row r="217" spans="2:43" ht="17.149999999999999" customHeight="1">
      <c r="B217" s="19"/>
      <c r="C217" s="82"/>
      <c r="D217" s="109"/>
      <c r="E217" s="119"/>
      <c r="F217" s="119"/>
      <c r="G217" s="119"/>
      <c r="H217" s="185"/>
      <c r="I217" s="246" t="s">
        <v>120</v>
      </c>
      <c r="J217" s="285" t="s">
        <v>188</v>
      </c>
      <c r="K217" s="285"/>
      <c r="L217" s="285"/>
      <c r="M217" s="285"/>
      <c r="N217" s="285"/>
      <c r="O217" s="285"/>
      <c r="P217" s="285"/>
      <c r="Q217" s="319"/>
      <c r="R217" s="352" t="s">
        <v>350</v>
      </c>
      <c r="S217" s="408"/>
      <c r="T217" s="408"/>
      <c r="U217" s="408"/>
      <c r="V217" s="408"/>
      <c r="W217" s="408"/>
      <c r="X217" s="432"/>
      <c r="Y217" s="432"/>
      <c r="Z217" s="432"/>
      <c r="AA217" s="367" t="s">
        <v>149</v>
      </c>
      <c r="AB217" s="476"/>
      <c r="AC217" s="519"/>
      <c r="AE217" s="1" t="str">
        <f>+I218</f>
        <v>□</v>
      </c>
      <c r="AH217" s="548" t="s">
        <v>273</v>
      </c>
      <c r="AJ217" s="541" t="str">
        <f>IF(X217&gt;0,IF(X217&lt;700,"◆低すぎ",IF(X217&gt;900,"◆高すぎ","●適合")),"■未答")</f>
        <v>■未答</v>
      </c>
    </row>
    <row r="218" spans="2:43" ht="17.149999999999999" customHeight="1">
      <c r="B218" s="19"/>
      <c r="C218" s="82"/>
      <c r="D218" s="109"/>
      <c r="E218" s="134"/>
      <c r="F218" s="134"/>
      <c r="G218" s="134"/>
      <c r="H218" s="187"/>
      <c r="I218" s="247" t="s">
        <v>120</v>
      </c>
      <c r="J218" s="281" t="s">
        <v>390</v>
      </c>
      <c r="K218" s="281"/>
      <c r="L218" s="281"/>
      <c r="M218" s="281"/>
      <c r="N218" s="281"/>
      <c r="O218" s="281"/>
      <c r="P218" s="281"/>
      <c r="Q218" s="321"/>
      <c r="R218" s="357"/>
      <c r="S218" s="371"/>
      <c r="T218" s="371"/>
      <c r="U218" s="371"/>
      <c r="V218" s="371"/>
      <c r="W218" s="371"/>
      <c r="X218" s="371"/>
      <c r="Y218" s="371"/>
      <c r="Z218" s="371"/>
      <c r="AA218" s="371"/>
      <c r="AB218" s="477"/>
      <c r="AC218" s="519"/>
    </row>
    <row r="219" spans="2:43" ht="12" customHeight="1">
      <c r="B219" s="19"/>
      <c r="C219" s="82"/>
      <c r="D219" s="110"/>
      <c r="E219" s="109" t="s">
        <v>23</v>
      </c>
      <c r="F219" s="119"/>
      <c r="G219" s="119"/>
      <c r="H219" s="185"/>
      <c r="I219" s="236"/>
      <c r="J219" s="236"/>
      <c r="K219" s="236"/>
      <c r="L219" s="236"/>
      <c r="M219" s="236"/>
      <c r="N219" s="236"/>
      <c r="O219" s="236"/>
      <c r="P219" s="236"/>
      <c r="Q219" s="320"/>
      <c r="R219" s="377" t="s">
        <v>391</v>
      </c>
      <c r="S219" s="413"/>
      <c r="T219" s="413"/>
      <c r="U219" s="413"/>
      <c r="V219" s="413"/>
      <c r="W219" s="413"/>
      <c r="X219" s="413"/>
      <c r="Y219" s="413"/>
      <c r="Z219" s="413"/>
      <c r="AA219" s="413"/>
      <c r="AB219" s="487"/>
      <c r="AC219" s="519"/>
      <c r="AE219" s="533" t="str">
        <f>+I220</f>
        <v>□</v>
      </c>
      <c r="AH219" s="540" t="str">
        <f>IF(AE219&amp;AE220="■□","◎避け",IF(AE219&amp;AE220="□■","●無し",IF(AE219&amp;AE220="□□","■未答","▼矛盾")))</f>
        <v>■未答</v>
      </c>
      <c r="AI219" s="542"/>
      <c r="AL219" s="237" t="s">
        <v>150</v>
      </c>
      <c r="AM219" s="562" t="s">
        <v>152</v>
      </c>
      <c r="AN219" s="562" t="s">
        <v>153</v>
      </c>
      <c r="AO219" s="562" t="s">
        <v>154</v>
      </c>
      <c r="AP219" s="562" t="s">
        <v>156</v>
      </c>
    </row>
    <row r="220" spans="2:43" ht="12" customHeight="1">
      <c r="B220" s="19"/>
      <c r="C220" s="82"/>
      <c r="D220" s="110"/>
      <c r="E220" s="109"/>
      <c r="F220" s="119"/>
      <c r="G220" s="119"/>
      <c r="H220" s="185"/>
      <c r="I220" s="246" t="s">
        <v>120</v>
      </c>
      <c r="J220" s="285" t="s">
        <v>392</v>
      </c>
      <c r="K220" s="285"/>
      <c r="L220" s="285"/>
      <c r="M220" s="285"/>
      <c r="N220" s="285"/>
      <c r="O220" s="285"/>
      <c r="P220" s="285"/>
      <c r="Q220" s="319"/>
      <c r="R220" s="378"/>
      <c r="S220" s="421"/>
      <c r="T220" s="421"/>
      <c r="U220" s="421"/>
      <c r="V220" s="421"/>
      <c r="W220" s="421"/>
      <c r="X220" s="421"/>
      <c r="Y220" s="421"/>
      <c r="Z220" s="421"/>
      <c r="AA220" s="421"/>
      <c r="AB220" s="488"/>
      <c r="AC220" s="519"/>
      <c r="AE220" s="1" t="str">
        <f>+I221</f>
        <v>□</v>
      </c>
      <c r="AM220" s="540" t="s">
        <v>262</v>
      </c>
      <c r="AN220" s="540" t="s">
        <v>185</v>
      </c>
      <c r="AO220" s="541" t="s">
        <v>158</v>
      </c>
      <c r="AP220" s="541" t="s">
        <v>7</v>
      </c>
    </row>
    <row r="221" spans="2:43" ht="12" customHeight="1">
      <c r="B221" s="19"/>
      <c r="C221" s="82"/>
      <c r="D221" s="110"/>
      <c r="E221" s="109"/>
      <c r="F221" s="119"/>
      <c r="G221" s="119"/>
      <c r="H221" s="185"/>
      <c r="I221" s="246" t="s">
        <v>120</v>
      </c>
      <c r="J221" s="285" t="s">
        <v>395</v>
      </c>
      <c r="K221" s="285"/>
      <c r="L221" s="285"/>
      <c r="M221" s="285"/>
      <c r="N221" s="285"/>
      <c r="O221" s="285"/>
      <c r="P221" s="285"/>
      <c r="Q221" s="319"/>
      <c r="R221" s="378"/>
      <c r="S221" s="421"/>
      <c r="T221" s="421"/>
      <c r="U221" s="421"/>
      <c r="V221" s="421"/>
      <c r="W221" s="421"/>
      <c r="X221" s="421"/>
      <c r="Y221" s="421"/>
      <c r="Z221" s="421"/>
      <c r="AA221" s="421"/>
      <c r="AB221" s="488"/>
      <c r="AC221" s="519"/>
    </row>
    <row r="222" spans="2:43" ht="26.25" customHeight="1">
      <c r="B222" s="19"/>
      <c r="C222" s="82"/>
      <c r="D222" s="110"/>
      <c r="E222" s="114"/>
      <c r="F222" s="134"/>
      <c r="G222" s="134"/>
      <c r="H222" s="187"/>
      <c r="I222" s="238"/>
      <c r="J222" s="238"/>
      <c r="K222" s="238"/>
      <c r="L222" s="238"/>
      <c r="M222" s="238"/>
      <c r="N222" s="238"/>
      <c r="O222" s="238"/>
      <c r="P222" s="238"/>
      <c r="Q222" s="323"/>
      <c r="R222" s="379"/>
      <c r="S222" s="422"/>
      <c r="T222" s="422"/>
      <c r="U222" s="422"/>
      <c r="V222" s="422"/>
      <c r="W222" s="422"/>
      <c r="X222" s="422"/>
      <c r="Y222" s="422"/>
      <c r="Z222" s="422"/>
      <c r="AA222" s="422"/>
      <c r="AB222" s="489"/>
      <c r="AC222" s="519"/>
    </row>
    <row r="223" spans="2:43" ht="12" customHeight="1">
      <c r="B223" s="19"/>
      <c r="C223" s="82"/>
      <c r="D223" s="110"/>
      <c r="E223" s="115" t="s">
        <v>105</v>
      </c>
      <c r="F223" s="135"/>
      <c r="G223" s="135"/>
      <c r="H223" s="186"/>
      <c r="I223" s="236"/>
      <c r="J223" s="236"/>
      <c r="K223" s="236"/>
      <c r="L223" s="236"/>
      <c r="M223" s="236"/>
      <c r="N223" s="236"/>
      <c r="O223" s="236"/>
      <c r="P223" s="236"/>
      <c r="Q223" s="320"/>
      <c r="R223" s="377" t="s">
        <v>391</v>
      </c>
      <c r="S223" s="413"/>
      <c r="T223" s="413"/>
      <c r="U223" s="413"/>
      <c r="V223" s="413"/>
      <c r="W223" s="413"/>
      <c r="X223" s="413"/>
      <c r="Y223" s="413"/>
      <c r="Z223" s="413"/>
      <c r="AA223" s="413"/>
      <c r="AB223" s="487"/>
      <c r="AC223" s="519"/>
      <c r="AE223" s="533" t="str">
        <f>+I224</f>
        <v>□</v>
      </c>
      <c r="AH223" s="540" t="str">
        <f>IF(AE223&amp;AE224="■□","◎避け",IF(AE223&amp;AE224="□■","●無し",IF(AE223&amp;AE224="□□","■未答","▼矛盾")))</f>
        <v>■未答</v>
      </c>
      <c r="AI223" s="542"/>
      <c r="AL223" s="237" t="s">
        <v>150</v>
      </c>
      <c r="AM223" s="562" t="s">
        <v>152</v>
      </c>
      <c r="AN223" s="562" t="s">
        <v>153</v>
      </c>
      <c r="AO223" s="562" t="s">
        <v>154</v>
      </c>
      <c r="AP223" s="562" t="s">
        <v>156</v>
      </c>
    </row>
    <row r="224" spans="2:43" ht="12" customHeight="1">
      <c r="B224" s="19"/>
      <c r="C224" s="82"/>
      <c r="D224" s="110"/>
      <c r="E224" s="109"/>
      <c r="F224" s="119"/>
      <c r="G224" s="119"/>
      <c r="H224" s="185"/>
      <c r="I224" s="246" t="s">
        <v>120</v>
      </c>
      <c r="J224" s="285" t="s">
        <v>392</v>
      </c>
      <c r="K224" s="285"/>
      <c r="L224" s="285"/>
      <c r="M224" s="285"/>
      <c r="N224" s="285"/>
      <c r="O224" s="285"/>
      <c r="P224" s="285"/>
      <c r="Q224" s="319"/>
      <c r="R224" s="378"/>
      <c r="S224" s="421"/>
      <c r="T224" s="421"/>
      <c r="U224" s="421"/>
      <c r="V224" s="421"/>
      <c r="W224" s="421"/>
      <c r="X224" s="421"/>
      <c r="Y224" s="421"/>
      <c r="Z224" s="421"/>
      <c r="AA224" s="421"/>
      <c r="AB224" s="488"/>
      <c r="AC224" s="519"/>
      <c r="AE224" s="1" t="str">
        <f>+I225</f>
        <v>□</v>
      </c>
      <c r="AM224" s="540" t="s">
        <v>262</v>
      </c>
      <c r="AN224" s="540" t="s">
        <v>185</v>
      </c>
      <c r="AO224" s="541" t="s">
        <v>158</v>
      </c>
      <c r="AP224" s="541" t="s">
        <v>7</v>
      </c>
    </row>
    <row r="225" spans="2:44" ht="12" customHeight="1">
      <c r="B225" s="19"/>
      <c r="C225" s="82"/>
      <c r="D225" s="110"/>
      <c r="E225" s="109"/>
      <c r="F225" s="119"/>
      <c r="G225" s="119"/>
      <c r="H225" s="185"/>
      <c r="I225" s="246" t="s">
        <v>120</v>
      </c>
      <c r="J225" s="285" t="s">
        <v>395</v>
      </c>
      <c r="K225" s="285"/>
      <c r="L225" s="285"/>
      <c r="M225" s="285"/>
      <c r="N225" s="285"/>
      <c r="O225" s="285"/>
      <c r="P225" s="285"/>
      <c r="Q225" s="319"/>
      <c r="R225" s="378"/>
      <c r="S225" s="421"/>
      <c r="T225" s="421"/>
      <c r="U225" s="421"/>
      <c r="V225" s="421"/>
      <c r="W225" s="421"/>
      <c r="X225" s="421"/>
      <c r="Y225" s="421"/>
      <c r="Z225" s="421"/>
      <c r="AA225" s="421"/>
      <c r="AB225" s="488"/>
      <c r="AC225" s="519"/>
    </row>
    <row r="226" spans="2:44" ht="19.5" customHeight="1">
      <c r="B226" s="19"/>
      <c r="C226" s="82"/>
      <c r="D226" s="111"/>
      <c r="E226" s="114"/>
      <c r="F226" s="134"/>
      <c r="G226" s="134"/>
      <c r="H226" s="187"/>
      <c r="I226" s="238"/>
      <c r="J226" s="238"/>
      <c r="K226" s="238"/>
      <c r="L226" s="238"/>
      <c r="M226" s="238"/>
      <c r="N226" s="238"/>
      <c r="O226" s="238"/>
      <c r="P226" s="238"/>
      <c r="Q226" s="323"/>
      <c r="R226" s="379"/>
      <c r="S226" s="422"/>
      <c r="T226" s="422"/>
      <c r="U226" s="422"/>
      <c r="V226" s="422"/>
      <c r="W226" s="422"/>
      <c r="X226" s="422"/>
      <c r="Y226" s="422"/>
      <c r="Z226" s="422"/>
      <c r="AA226" s="422"/>
      <c r="AB226" s="489"/>
      <c r="AC226" s="521"/>
    </row>
    <row r="227" spans="2:44" ht="17.25" customHeight="1">
      <c r="B227" s="19"/>
      <c r="C227" s="82"/>
      <c r="D227" s="109" t="s">
        <v>107</v>
      </c>
      <c r="E227" s="135"/>
      <c r="F227" s="135"/>
      <c r="G227" s="135"/>
      <c r="H227" s="186"/>
      <c r="I227" s="240"/>
      <c r="J227" s="282"/>
      <c r="K227" s="282"/>
      <c r="L227" s="282"/>
      <c r="M227" s="282"/>
      <c r="N227" s="282"/>
      <c r="O227" s="282"/>
      <c r="P227" s="282"/>
      <c r="Q227" s="325"/>
      <c r="R227" s="358"/>
      <c r="S227" s="370"/>
      <c r="T227" s="370"/>
      <c r="U227" s="370"/>
      <c r="V227" s="370"/>
      <c r="W227" s="370"/>
      <c r="X227" s="370"/>
      <c r="Y227" s="370"/>
      <c r="Z227" s="370"/>
      <c r="AA227" s="370"/>
      <c r="AB227" s="475" t="s">
        <v>180</v>
      </c>
      <c r="AC227" s="522"/>
      <c r="AE227" s="533" t="str">
        <f>+I229</f>
        <v>□</v>
      </c>
      <c r="AH227" s="541" t="str">
        <f>IF(AE227&amp;AE228&amp;AE229="■□□","◎無し",IF(AE227&amp;AE228&amp;AE229="□■□","●適合",IF(AE227&amp;AE228&amp;AE229="□□■","◆未達",IF(AE227&amp;AE228&amp;AE229="□□□","■未答","▼矛盾"))))</f>
        <v>■未答</v>
      </c>
      <c r="AI227" s="549"/>
      <c r="AL227" s="237" t="s">
        <v>40</v>
      </c>
      <c r="AM227" s="562" t="s">
        <v>182</v>
      </c>
      <c r="AN227" s="562" t="s">
        <v>179</v>
      </c>
      <c r="AO227" s="562" t="s">
        <v>184</v>
      </c>
      <c r="AP227" s="562" t="s">
        <v>187</v>
      </c>
      <c r="AQ227" s="562" t="s">
        <v>156</v>
      </c>
    </row>
    <row r="228" spans="2:44" ht="18" customHeight="1">
      <c r="B228" s="19"/>
      <c r="C228" s="82"/>
      <c r="D228" s="109"/>
      <c r="E228" s="119"/>
      <c r="F228" s="119"/>
      <c r="G228" s="119"/>
      <c r="H228" s="185"/>
      <c r="I228" s="232"/>
      <c r="J228" s="285"/>
      <c r="K228" s="285"/>
      <c r="L228" s="285"/>
      <c r="M228" s="285"/>
      <c r="N228" s="285"/>
      <c r="O228" s="285"/>
      <c r="P228" s="285"/>
      <c r="Q228" s="319"/>
      <c r="R228" s="348" t="s">
        <v>120</v>
      </c>
      <c r="S228" s="408" t="s">
        <v>396</v>
      </c>
      <c r="T228" s="408"/>
      <c r="U228" s="408"/>
      <c r="V228" s="408"/>
      <c r="W228" s="408"/>
      <c r="X228" s="408"/>
      <c r="Y228" s="408"/>
      <c r="Z228" s="408"/>
      <c r="AA228" s="408"/>
      <c r="AB228" s="463"/>
      <c r="AC228" s="522"/>
      <c r="AE228" s="1" t="str">
        <f>+I231</f>
        <v>□</v>
      </c>
      <c r="AL228" s="237"/>
      <c r="AM228" s="540" t="s">
        <v>113</v>
      </c>
      <c r="AN228" s="540" t="s">
        <v>34</v>
      </c>
      <c r="AO228" s="540" t="s">
        <v>116</v>
      </c>
      <c r="AP228" s="541" t="s">
        <v>158</v>
      </c>
      <c r="AQ228" s="541" t="s">
        <v>7</v>
      </c>
    </row>
    <row r="229" spans="2:44" ht="18" customHeight="1">
      <c r="B229" s="19"/>
      <c r="C229" s="82"/>
      <c r="D229" s="109"/>
      <c r="E229" s="119"/>
      <c r="F229" s="119"/>
      <c r="G229" s="119"/>
      <c r="H229" s="185"/>
      <c r="I229" s="234" t="s">
        <v>120</v>
      </c>
      <c r="J229" s="237" t="s">
        <v>334</v>
      </c>
      <c r="K229" s="237"/>
      <c r="L229" s="237"/>
      <c r="M229" s="237"/>
      <c r="N229" s="237"/>
      <c r="O229" s="237"/>
      <c r="P229" s="237"/>
      <c r="Q229" s="318"/>
      <c r="R229" s="348" t="s">
        <v>120</v>
      </c>
      <c r="S229" s="408" t="s">
        <v>344</v>
      </c>
      <c r="T229" s="408"/>
      <c r="U229" s="408"/>
      <c r="V229" s="408"/>
      <c r="W229" s="408"/>
      <c r="X229" s="408"/>
      <c r="Y229" s="408"/>
      <c r="Z229" s="408"/>
      <c r="AA229" s="408"/>
      <c r="AB229" s="463"/>
      <c r="AC229" s="522"/>
      <c r="AE229" s="1" t="str">
        <f>+I232</f>
        <v>□</v>
      </c>
    </row>
    <row r="230" spans="2:44" ht="17.25" customHeight="1">
      <c r="B230" s="19"/>
      <c r="C230" s="82"/>
      <c r="D230" s="109"/>
      <c r="E230" s="119"/>
      <c r="F230" s="119"/>
      <c r="G230" s="119"/>
      <c r="H230" s="185"/>
      <c r="I230" s="232"/>
      <c r="J230" s="237"/>
      <c r="K230" s="237"/>
      <c r="L230" s="237"/>
      <c r="M230" s="237"/>
      <c r="N230" s="237"/>
      <c r="O230" s="237"/>
      <c r="P230" s="237"/>
      <c r="Q230" s="318"/>
      <c r="R230" s="349"/>
      <c r="S230" s="408"/>
      <c r="T230" s="408"/>
      <c r="U230" s="408"/>
      <c r="V230" s="408"/>
      <c r="W230" s="408"/>
      <c r="X230" s="408"/>
      <c r="Y230" s="408"/>
      <c r="Z230" s="408"/>
      <c r="AA230" s="408"/>
      <c r="AB230" s="463"/>
      <c r="AC230" s="522"/>
    </row>
    <row r="231" spans="2:44" ht="23.15" customHeight="1">
      <c r="B231" s="19"/>
      <c r="C231" s="82"/>
      <c r="D231" s="110"/>
      <c r="E231" s="137" t="s">
        <v>68</v>
      </c>
      <c r="F231" s="152"/>
      <c r="G231" s="152"/>
      <c r="H231" s="202"/>
      <c r="I231" s="234" t="s">
        <v>120</v>
      </c>
      <c r="J231" s="237" t="s">
        <v>245</v>
      </c>
      <c r="K231" s="237"/>
      <c r="L231" s="237"/>
      <c r="M231" s="237"/>
      <c r="N231" s="237"/>
      <c r="O231" s="237"/>
      <c r="P231" s="237"/>
      <c r="Q231" s="318"/>
      <c r="R231" s="352" t="s">
        <v>324</v>
      </c>
      <c r="S231" s="408"/>
      <c r="T231" s="408"/>
      <c r="U231" s="408"/>
      <c r="V231" s="408"/>
      <c r="W231" s="408"/>
      <c r="X231" s="408"/>
      <c r="Y231" s="432"/>
      <c r="Z231" s="432"/>
      <c r="AA231" s="367" t="s">
        <v>149</v>
      </c>
      <c r="AB231" s="476"/>
      <c r="AC231" s="522"/>
      <c r="AH231" s="543" t="s">
        <v>91</v>
      </c>
      <c r="AJ231" s="541" t="str">
        <f>IF(Y231&gt;0,IF(Y231&lt;650,"腰1100",IF(Y231&gt;=1100,"基準なし","床1100")),"■未答")</f>
        <v>■未答</v>
      </c>
    </row>
    <row r="232" spans="2:44" ht="23.15" customHeight="1">
      <c r="B232" s="19"/>
      <c r="C232" s="82"/>
      <c r="D232" s="110"/>
      <c r="E232" s="137"/>
      <c r="F232" s="152"/>
      <c r="G232" s="152"/>
      <c r="H232" s="202"/>
      <c r="I232" s="234" t="s">
        <v>120</v>
      </c>
      <c r="J232" s="237" t="s">
        <v>327</v>
      </c>
      <c r="K232" s="237"/>
      <c r="L232" s="237"/>
      <c r="M232" s="237"/>
      <c r="N232" s="237"/>
      <c r="O232" s="237"/>
      <c r="P232" s="237"/>
      <c r="Q232" s="318"/>
      <c r="R232" s="352" t="s">
        <v>328</v>
      </c>
      <c r="S232" s="408"/>
      <c r="T232" s="408"/>
      <c r="U232" s="408"/>
      <c r="V232" s="408"/>
      <c r="W232" s="408"/>
      <c r="X232" s="408"/>
      <c r="Y232" s="432"/>
      <c r="Z232" s="432"/>
      <c r="AA232" s="367" t="s">
        <v>149</v>
      </c>
      <c r="AB232" s="476"/>
      <c r="AC232" s="522"/>
      <c r="AH232" s="543" t="s">
        <v>330</v>
      </c>
      <c r="AJ232" s="541" t="str">
        <f>IF(Y232&gt;0,IF(Y231&lt;650,IF(Y232&lt;1100,"◆未達","●適合"),IF(Y231&gt;=1100,"基準なし","◎不問")),"■未答")</f>
        <v>■未答</v>
      </c>
    </row>
    <row r="233" spans="2:44" ht="23.15" customHeight="1">
      <c r="B233" s="19"/>
      <c r="C233" s="82"/>
      <c r="D233" s="110"/>
      <c r="E233" s="137"/>
      <c r="F233" s="152"/>
      <c r="G233" s="152"/>
      <c r="H233" s="202"/>
      <c r="I233" s="237"/>
      <c r="J233" s="237"/>
      <c r="K233" s="237"/>
      <c r="L233" s="237"/>
      <c r="M233" s="237"/>
      <c r="N233" s="237"/>
      <c r="O233" s="237"/>
      <c r="P233" s="237"/>
      <c r="Q233" s="318"/>
      <c r="R233" s="350" t="s">
        <v>283</v>
      </c>
      <c r="S233" s="367"/>
      <c r="T233" s="367"/>
      <c r="U233" s="367"/>
      <c r="V233" s="367"/>
      <c r="W233" s="367"/>
      <c r="X233" s="367"/>
      <c r="Y233" s="432"/>
      <c r="Z233" s="432"/>
      <c r="AA233" s="367" t="s">
        <v>149</v>
      </c>
      <c r="AB233" s="476"/>
      <c r="AC233" s="522"/>
      <c r="AH233" s="543" t="s">
        <v>333</v>
      </c>
      <c r="AJ233" s="541" t="str">
        <f>IF(Y231&gt;0,IF(Y231&gt;=300,IF(Y231&lt;650,"◎不問",IF(Y231&lt;1100,IF(Y233&lt;1100,"◆未達","●適合"),"基準なし")),IF(Y233&lt;1100,"◆未達","●適合")),"■未答")</f>
        <v>■未答</v>
      </c>
    </row>
    <row r="234" spans="2:44" ht="19" customHeight="1">
      <c r="B234" s="19"/>
      <c r="C234" s="82"/>
      <c r="D234" s="110"/>
      <c r="E234" s="137" t="s">
        <v>115</v>
      </c>
      <c r="F234" s="152"/>
      <c r="G234" s="152"/>
      <c r="H234" s="202"/>
      <c r="I234" s="232"/>
      <c r="J234" s="237"/>
      <c r="K234" s="237"/>
      <c r="L234" s="237"/>
      <c r="M234" s="237"/>
      <c r="N234" s="237"/>
      <c r="O234" s="237"/>
      <c r="P234" s="237"/>
      <c r="Q234" s="318"/>
      <c r="R234" s="350"/>
      <c r="S234" s="367"/>
      <c r="T234" s="367"/>
      <c r="U234" s="367"/>
      <c r="V234" s="367"/>
      <c r="W234" s="367"/>
      <c r="X234" s="367"/>
      <c r="Y234" s="367"/>
      <c r="Z234" s="367"/>
      <c r="AA234" s="367"/>
      <c r="AB234" s="367"/>
      <c r="AC234" s="522"/>
      <c r="AH234" s="543" t="s">
        <v>30</v>
      </c>
      <c r="AJ234" s="541" t="str">
        <f>IF(Y231&gt;0,IF(Y233&gt;0,IF(Y231+Y232-Y233=0,"●相互OK","▼矛盾"),"■まだ片方"),"■未答")</f>
        <v>■未答</v>
      </c>
    </row>
    <row r="235" spans="2:44" ht="19" customHeight="1">
      <c r="B235" s="19"/>
      <c r="C235" s="82"/>
      <c r="D235" s="110"/>
      <c r="E235" s="137"/>
      <c r="F235" s="152"/>
      <c r="G235" s="152"/>
      <c r="H235" s="202"/>
      <c r="I235" s="232"/>
      <c r="J235" s="237"/>
      <c r="K235" s="237"/>
      <c r="L235" s="237"/>
      <c r="M235" s="237"/>
      <c r="N235" s="237"/>
      <c r="O235" s="237"/>
      <c r="P235" s="237"/>
      <c r="Q235" s="318"/>
      <c r="R235" s="352" t="s">
        <v>103</v>
      </c>
      <c r="S235" s="408"/>
      <c r="T235" s="408"/>
      <c r="U235" s="408"/>
      <c r="V235" s="408"/>
      <c r="W235" s="408"/>
      <c r="X235" s="408"/>
      <c r="Y235" s="432"/>
      <c r="Z235" s="432"/>
      <c r="AA235" s="367" t="s">
        <v>149</v>
      </c>
      <c r="AB235" s="367"/>
      <c r="AC235" s="522"/>
      <c r="AH235" s="543" t="s">
        <v>207</v>
      </c>
      <c r="AJ235" s="541" t="str">
        <f>IF(Y235&gt;0,IF(Y235&gt;110,"◆未達","●適合"),"■未答")</f>
        <v>■未答</v>
      </c>
    </row>
    <row r="236" spans="2:44" ht="19" customHeight="1">
      <c r="B236" s="23"/>
      <c r="C236" s="83"/>
      <c r="D236" s="113"/>
      <c r="E236" s="142"/>
      <c r="F236" s="157"/>
      <c r="G236" s="157"/>
      <c r="H236" s="203"/>
      <c r="I236" s="244"/>
      <c r="J236" s="242"/>
      <c r="K236" s="242"/>
      <c r="L236" s="242"/>
      <c r="M236" s="242"/>
      <c r="N236" s="242"/>
      <c r="O236" s="242"/>
      <c r="P236" s="242"/>
      <c r="Q236" s="324"/>
      <c r="R236" s="368"/>
      <c r="S236" s="368"/>
      <c r="T236" s="368"/>
      <c r="U236" s="368"/>
      <c r="V236" s="368"/>
      <c r="W236" s="368"/>
      <c r="X236" s="368"/>
      <c r="Y236" s="368"/>
      <c r="Z236" s="368"/>
      <c r="AA236" s="368"/>
      <c r="AB236" s="368"/>
      <c r="AC236" s="522"/>
    </row>
    <row r="237" spans="2:44" ht="17.149999999999999" customHeight="1">
      <c r="B237" s="30" t="s">
        <v>84</v>
      </c>
      <c r="C237" s="76"/>
      <c r="D237" s="108" t="s">
        <v>55</v>
      </c>
      <c r="E237" s="132"/>
      <c r="F237" s="132"/>
      <c r="G237" s="132"/>
      <c r="H237" s="184"/>
      <c r="I237" s="233" t="s">
        <v>120</v>
      </c>
      <c r="J237" s="288" t="s">
        <v>247</v>
      </c>
      <c r="K237" s="288"/>
      <c r="L237" s="288"/>
      <c r="M237" s="288"/>
      <c r="N237" s="288"/>
      <c r="O237" s="288"/>
      <c r="P237" s="288"/>
      <c r="Q237" s="317"/>
      <c r="R237" s="347"/>
      <c r="S237" s="366"/>
      <c r="T237" s="366"/>
      <c r="U237" s="366"/>
      <c r="V237" s="366"/>
      <c r="W237" s="366"/>
      <c r="X237" s="366"/>
      <c r="Y237" s="366"/>
      <c r="Z237" s="366"/>
      <c r="AA237" s="366"/>
      <c r="AB237" s="366"/>
      <c r="AC237" s="518"/>
      <c r="AE237" s="533" t="str">
        <f>+I237</f>
        <v>□</v>
      </c>
      <c r="AH237" s="541" t="str">
        <f>IF(AE237&amp;AE238&amp;AE239&amp;AE240="■□□□","◎無し",IF(AE237&amp;AE238&amp;AE239&amp;AE240="□■□□","●適合",IF(AE237&amp;AE238&amp;AE239&amp;AE240="□□■□","◆未達",IF(AE237&amp;AE238&amp;AE239&amp;AE240="□□□■","◆未達",IF(AE237&amp;AE238&amp;AE239&amp;AE240="□□□□","■未答","▼矛盾")))))</f>
        <v>■未答</v>
      </c>
      <c r="AI237" s="549"/>
      <c r="AL237" s="237" t="s">
        <v>31</v>
      </c>
      <c r="AM237" s="565" t="s">
        <v>164</v>
      </c>
      <c r="AN237" s="565" t="s">
        <v>163</v>
      </c>
      <c r="AO237" s="565" t="s">
        <v>165</v>
      </c>
      <c r="AP237" s="565" t="s">
        <v>166</v>
      </c>
      <c r="AQ237" s="565" t="s">
        <v>168</v>
      </c>
      <c r="AR237" s="565" t="s">
        <v>156</v>
      </c>
    </row>
    <row r="238" spans="2:44" ht="17.149999999999999" customHeight="1">
      <c r="B238" s="31"/>
      <c r="C238" s="77"/>
      <c r="D238" s="114"/>
      <c r="E238" s="134"/>
      <c r="F238" s="134"/>
      <c r="G238" s="134"/>
      <c r="H238" s="187"/>
      <c r="I238" s="247" t="s">
        <v>120</v>
      </c>
      <c r="J238" s="281" t="s">
        <v>397</v>
      </c>
      <c r="K238" s="281"/>
      <c r="L238" s="247" t="s">
        <v>120</v>
      </c>
      <c r="M238" s="281" t="s">
        <v>332</v>
      </c>
      <c r="N238" s="281"/>
      <c r="O238" s="247" t="s">
        <v>120</v>
      </c>
      <c r="P238" s="281" t="s">
        <v>357</v>
      </c>
      <c r="Q238" s="321"/>
      <c r="R238" s="350"/>
      <c r="S238" s="367"/>
      <c r="T238" s="367"/>
      <c r="U238" s="367"/>
      <c r="V238" s="367"/>
      <c r="W238" s="367"/>
      <c r="X238" s="367"/>
      <c r="Y238" s="367"/>
      <c r="Z238" s="367"/>
      <c r="AA238" s="367"/>
      <c r="AB238" s="367"/>
      <c r="AC238" s="521"/>
      <c r="AE238" s="1" t="str">
        <f>+I238</f>
        <v>□</v>
      </c>
      <c r="AL238" s="237"/>
      <c r="AM238" s="540" t="s">
        <v>113</v>
      </c>
      <c r="AN238" s="540" t="s">
        <v>34</v>
      </c>
      <c r="AO238" s="540" t="s">
        <v>399</v>
      </c>
      <c r="AP238" s="540" t="s">
        <v>116</v>
      </c>
      <c r="AQ238" s="541" t="s">
        <v>158</v>
      </c>
      <c r="AR238" s="541" t="s">
        <v>7</v>
      </c>
    </row>
    <row r="239" spans="2:44" ht="22" customHeight="1">
      <c r="B239" s="31"/>
      <c r="C239" s="77"/>
      <c r="D239" s="115" t="s">
        <v>340</v>
      </c>
      <c r="E239" s="135"/>
      <c r="F239" s="135"/>
      <c r="G239" s="135"/>
      <c r="H239" s="186"/>
      <c r="I239" s="257"/>
      <c r="J239" s="282"/>
      <c r="K239" s="282"/>
      <c r="L239" s="257"/>
      <c r="M239" s="282"/>
      <c r="N239" s="268" t="s">
        <v>120</v>
      </c>
      <c r="O239" s="282" t="s">
        <v>48</v>
      </c>
      <c r="P239" s="282"/>
      <c r="Q239" s="325"/>
      <c r="R239" s="376" t="s">
        <v>120</v>
      </c>
      <c r="S239" s="420" t="s">
        <v>400</v>
      </c>
      <c r="T239" s="420"/>
      <c r="U239" s="420"/>
      <c r="V239" s="420"/>
      <c r="W239" s="420"/>
      <c r="X239" s="420"/>
      <c r="Y239" s="420"/>
      <c r="Z239" s="420"/>
      <c r="AA239" s="420"/>
      <c r="AB239" s="486"/>
      <c r="AC239" s="520"/>
      <c r="AE239" s="1" t="str">
        <f>+L238</f>
        <v>□</v>
      </c>
    </row>
    <row r="240" spans="2:44" ht="22" customHeight="1">
      <c r="B240" s="31"/>
      <c r="C240" s="77"/>
      <c r="D240" s="109"/>
      <c r="E240" s="119"/>
      <c r="F240" s="119"/>
      <c r="G240" s="119"/>
      <c r="H240" s="185"/>
      <c r="I240" s="231" t="s">
        <v>120</v>
      </c>
      <c r="J240" s="285" t="s">
        <v>480</v>
      </c>
      <c r="K240" s="285"/>
      <c r="L240" s="241"/>
      <c r="M240" s="285"/>
      <c r="N240" s="285"/>
      <c r="O240" s="285"/>
      <c r="P240" s="237"/>
      <c r="Q240" s="318"/>
      <c r="R240" s="348" t="s">
        <v>120</v>
      </c>
      <c r="S240" s="408" t="s">
        <v>401</v>
      </c>
      <c r="T240" s="408"/>
      <c r="U240" s="408"/>
      <c r="V240" s="408"/>
      <c r="W240" s="408"/>
      <c r="X240" s="408"/>
      <c r="Y240" s="408"/>
      <c r="Z240" s="408"/>
      <c r="AA240" s="408"/>
      <c r="AB240" s="463"/>
      <c r="AC240" s="519"/>
      <c r="AE240" s="1" t="str">
        <f>+O238</f>
        <v>□</v>
      </c>
    </row>
    <row r="241" spans="2:43" ht="22" customHeight="1">
      <c r="B241" s="31"/>
      <c r="C241" s="77"/>
      <c r="D241" s="109"/>
      <c r="E241" s="119"/>
      <c r="F241" s="119"/>
      <c r="G241" s="119"/>
      <c r="H241" s="185"/>
      <c r="I241" s="247" t="s">
        <v>120</v>
      </c>
      <c r="J241" s="281" t="s">
        <v>357</v>
      </c>
      <c r="K241" s="281"/>
      <c r="L241" s="281"/>
      <c r="M241" s="285"/>
      <c r="N241" s="285"/>
      <c r="O241" s="285"/>
      <c r="P241" s="237"/>
      <c r="Q241" s="237"/>
      <c r="R241" s="380"/>
      <c r="S241" s="409"/>
      <c r="T241" s="409"/>
      <c r="U241" s="409"/>
      <c r="V241" s="409"/>
      <c r="W241" s="409"/>
      <c r="X241" s="409"/>
      <c r="Y241" s="409"/>
      <c r="Z241" s="409"/>
      <c r="AA241" s="409"/>
      <c r="AB241" s="490"/>
      <c r="AC241" s="521"/>
    </row>
    <row r="242" spans="2:43" ht="17.149999999999999" customHeight="1">
      <c r="B242" s="31"/>
      <c r="C242" s="77"/>
      <c r="D242" s="109"/>
      <c r="E242" s="115" t="s">
        <v>42</v>
      </c>
      <c r="F242" s="135"/>
      <c r="G242" s="135"/>
      <c r="H242" s="186"/>
      <c r="I242" s="240"/>
      <c r="J242" s="282"/>
      <c r="K242" s="282"/>
      <c r="L242" s="282"/>
      <c r="M242" s="282"/>
      <c r="N242" s="268" t="s">
        <v>120</v>
      </c>
      <c r="O242" s="282" t="s">
        <v>48</v>
      </c>
      <c r="P242" s="282"/>
      <c r="Q242" s="282"/>
      <c r="R242" s="352" t="s">
        <v>270</v>
      </c>
      <c r="S242" s="408"/>
      <c r="T242" s="408"/>
      <c r="U242" s="408"/>
      <c r="V242" s="432"/>
      <c r="W242" s="432"/>
      <c r="X242" s="367" t="s">
        <v>149</v>
      </c>
      <c r="Y242" s="367"/>
      <c r="Z242" s="367"/>
      <c r="AA242" s="367"/>
      <c r="AB242" s="476"/>
      <c r="AC242" s="519"/>
      <c r="AE242" s="533" t="str">
        <f>+N239</f>
        <v>□</v>
      </c>
      <c r="AH242" s="541" t="str">
        <f>IF(AE242&amp;AE243&amp;AE244="■□□","◎無し",IF(AE242&amp;AE243&amp;AE244="□■□","●適合",IF(AE242&amp;AE243&amp;AE244="□□■","◆未達",IF(AE242&amp;AE243&amp;AE244="□□□","■未答","▼矛盾"))))</f>
        <v>■未答</v>
      </c>
      <c r="AI242" s="549"/>
      <c r="AL242" s="237" t="s">
        <v>40</v>
      </c>
      <c r="AM242" s="562" t="s">
        <v>182</v>
      </c>
      <c r="AN242" s="562" t="s">
        <v>179</v>
      </c>
      <c r="AO242" s="562" t="s">
        <v>184</v>
      </c>
      <c r="AP242" s="562" t="s">
        <v>187</v>
      </c>
      <c r="AQ242" s="562" t="s">
        <v>156</v>
      </c>
    </row>
    <row r="243" spans="2:43" ht="17.149999999999999" customHeight="1">
      <c r="B243" s="31"/>
      <c r="C243" s="77"/>
      <c r="D243" s="109"/>
      <c r="E243" s="109"/>
      <c r="F243" s="119"/>
      <c r="G243" s="119"/>
      <c r="H243" s="185"/>
      <c r="I243" s="234" t="s">
        <v>120</v>
      </c>
      <c r="J243" s="285" t="s">
        <v>381</v>
      </c>
      <c r="K243" s="285"/>
      <c r="L243" s="285"/>
      <c r="M243" s="285"/>
      <c r="N243" s="285"/>
      <c r="O243" s="285"/>
      <c r="P243" s="285"/>
      <c r="Q243" s="319"/>
      <c r="R243" s="352" t="s">
        <v>275</v>
      </c>
      <c r="S243" s="408"/>
      <c r="T243" s="408"/>
      <c r="U243" s="408"/>
      <c r="V243" s="432"/>
      <c r="W243" s="432"/>
      <c r="X243" s="367" t="s">
        <v>149</v>
      </c>
      <c r="Y243" s="367"/>
      <c r="Z243" s="367"/>
      <c r="AA243" s="367"/>
      <c r="AB243" s="476"/>
      <c r="AC243" s="519"/>
      <c r="AE243" s="1" t="str">
        <f>+I240</f>
        <v>□</v>
      </c>
      <c r="AH243" s="548" t="s">
        <v>276</v>
      </c>
      <c r="AJ243" s="541" t="str">
        <f>IF(V243&gt;0,IF(V243&lt;240,"◆240未満","●適合"),"■未答")</f>
        <v>■未答</v>
      </c>
      <c r="AL243" s="237"/>
      <c r="AM243" s="540" t="s">
        <v>113</v>
      </c>
      <c r="AN243" s="540" t="s">
        <v>34</v>
      </c>
      <c r="AO243" s="540" t="s">
        <v>116</v>
      </c>
      <c r="AP243" s="541" t="s">
        <v>158</v>
      </c>
      <c r="AQ243" s="541" t="s">
        <v>7</v>
      </c>
    </row>
    <row r="244" spans="2:43" ht="17.149999999999999" customHeight="1">
      <c r="B244" s="31"/>
      <c r="C244" s="77"/>
      <c r="D244" s="109"/>
      <c r="E244" s="114"/>
      <c r="F244" s="134"/>
      <c r="G244" s="134"/>
      <c r="H244" s="187"/>
      <c r="I244" s="234" t="s">
        <v>120</v>
      </c>
      <c r="J244" s="285" t="s">
        <v>382</v>
      </c>
      <c r="K244" s="285"/>
      <c r="L244" s="285"/>
      <c r="M244" s="285"/>
      <c r="N244" s="285"/>
      <c r="O244" s="285"/>
      <c r="P244" s="285"/>
      <c r="Q244" s="319"/>
      <c r="R244" s="350"/>
      <c r="S244" s="417" t="s">
        <v>131</v>
      </c>
      <c r="T244" s="417"/>
      <c r="U244" s="417"/>
      <c r="V244" s="417"/>
      <c r="W244" s="417"/>
      <c r="X244" s="417"/>
      <c r="Y244" s="461">
        <f>+V242*2+V243</f>
        <v>0</v>
      </c>
      <c r="Z244" s="461"/>
      <c r="AA244" s="367" t="s">
        <v>149</v>
      </c>
      <c r="AB244" s="476"/>
      <c r="AC244" s="519"/>
      <c r="AE244" s="1" t="str">
        <f>+I241</f>
        <v>□</v>
      </c>
      <c r="AH244" s="548" t="s">
        <v>278</v>
      </c>
      <c r="AJ244" s="541" t="str">
        <f>IF(Y244&gt;0,IF(AND(Y244&gt;=550,Y244&lt;=650),"●適合","◆未達"),"■未答")</f>
        <v>■未答</v>
      </c>
    </row>
    <row r="245" spans="2:43" ht="32.15" customHeight="1">
      <c r="B245" s="31"/>
      <c r="C245" s="77"/>
      <c r="D245" s="109"/>
      <c r="E245" s="137" t="s">
        <v>19</v>
      </c>
      <c r="F245" s="152"/>
      <c r="G245" s="152"/>
      <c r="H245" s="202"/>
      <c r="I245" s="238"/>
      <c r="J245" s="238"/>
      <c r="K245" s="238"/>
      <c r="L245" s="238"/>
      <c r="M245" s="238"/>
      <c r="N245" s="238"/>
      <c r="O245" s="238"/>
      <c r="P245" s="238"/>
      <c r="Q245" s="323"/>
      <c r="R245" s="352" t="s">
        <v>280</v>
      </c>
      <c r="S245" s="408"/>
      <c r="T245" s="408"/>
      <c r="U245" s="408"/>
      <c r="V245" s="432"/>
      <c r="W245" s="432"/>
      <c r="X245" s="367" t="s">
        <v>149</v>
      </c>
      <c r="Y245" s="367"/>
      <c r="Z245" s="367"/>
      <c r="AA245" s="367"/>
      <c r="AB245" s="476"/>
      <c r="AC245" s="521"/>
      <c r="AE245" s="533" t="str">
        <f>+N242</f>
        <v>□</v>
      </c>
      <c r="AH245" s="543" t="s">
        <v>125</v>
      </c>
      <c r="AJ245" s="541" t="str">
        <f>IF(V245&gt;0,IF(V245&gt;30,"◆30超過","●適合"),"■未答")</f>
        <v>■未答</v>
      </c>
      <c r="AL245" s="237" t="s">
        <v>40</v>
      </c>
      <c r="AM245" s="562" t="s">
        <v>182</v>
      </c>
      <c r="AN245" s="562" t="s">
        <v>179</v>
      </c>
      <c r="AO245" s="562" t="s">
        <v>184</v>
      </c>
      <c r="AP245" s="562" t="s">
        <v>187</v>
      </c>
      <c r="AQ245" s="562" t="s">
        <v>156</v>
      </c>
    </row>
    <row r="246" spans="2:43" ht="24" customHeight="1">
      <c r="B246" s="31"/>
      <c r="C246" s="77"/>
      <c r="D246" s="109"/>
      <c r="E246" s="115" t="s">
        <v>75</v>
      </c>
      <c r="F246" s="135"/>
      <c r="G246" s="135"/>
      <c r="H246" s="186"/>
      <c r="I246" s="248"/>
      <c r="J246" s="236"/>
      <c r="K246" s="236"/>
      <c r="L246" s="236"/>
      <c r="M246" s="236"/>
      <c r="N246" s="268" t="s">
        <v>120</v>
      </c>
      <c r="O246" s="282" t="s">
        <v>48</v>
      </c>
      <c r="P246" s="282"/>
      <c r="Q246" s="282"/>
      <c r="R246" s="374" t="s">
        <v>385</v>
      </c>
      <c r="S246" s="420"/>
      <c r="T246" s="420"/>
      <c r="U246" s="420"/>
      <c r="V246" s="268" t="s">
        <v>120</v>
      </c>
      <c r="W246" s="370" t="s">
        <v>226</v>
      </c>
      <c r="X246" s="370"/>
      <c r="Y246" s="268" t="s">
        <v>120</v>
      </c>
      <c r="Z246" s="370" t="s">
        <v>387</v>
      </c>
      <c r="AA246" s="370"/>
      <c r="AB246" s="483"/>
      <c r="AC246" s="520"/>
      <c r="AE246" s="1" t="str">
        <f>+I243</f>
        <v>□</v>
      </c>
      <c r="AH246" s="541" t="str">
        <f>IF(AE245&amp;AE246&amp;AE247="■□□","◎無し",IF(AE245&amp;AE246&amp;AE247="□■□","●適合",IF(AE245&amp;AE246&amp;AE247="□□■","◆未達",IF(AE245&amp;AE246&amp;AE247="□□□","■未答","▼矛盾"))))</f>
        <v>■未答</v>
      </c>
      <c r="AL246" s="237"/>
      <c r="AM246" s="540" t="s">
        <v>113</v>
      </c>
      <c r="AN246" s="540" t="s">
        <v>34</v>
      </c>
      <c r="AO246" s="540" t="s">
        <v>116</v>
      </c>
      <c r="AP246" s="541" t="s">
        <v>158</v>
      </c>
      <c r="AQ246" s="541" t="s">
        <v>7</v>
      </c>
    </row>
    <row r="247" spans="2:43" ht="24" customHeight="1">
      <c r="B247" s="31"/>
      <c r="C247" s="77"/>
      <c r="D247" s="109"/>
      <c r="E247" s="114"/>
      <c r="F247" s="134"/>
      <c r="G247" s="134"/>
      <c r="H247" s="187"/>
      <c r="I247" s="258" t="s">
        <v>120</v>
      </c>
      <c r="J247" s="285" t="s">
        <v>366</v>
      </c>
      <c r="K247" s="285"/>
      <c r="L247" s="285"/>
      <c r="M247" s="285"/>
      <c r="N247" s="285"/>
      <c r="O247" s="285"/>
      <c r="P247" s="285"/>
      <c r="Q247" s="319"/>
      <c r="R247" s="352" t="s">
        <v>388</v>
      </c>
      <c r="S247" s="408"/>
      <c r="T247" s="408"/>
      <c r="U247" s="408"/>
      <c r="V247" s="246" t="s">
        <v>120</v>
      </c>
      <c r="W247" s="367" t="s">
        <v>226</v>
      </c>
      <c r="X247" s="367"/>
      <c r="Y247" s="246" t="s">
        <v>120</v>
      </c>
      <c r="Z247" s="367" t="s">
        <v>387</v>
      </c>
      <c r="AA247" s="367"/>
      <c r="AB247" s="476"/>
      <c r="AC247" s="519"/>
      <c r="AE247" s="1" t="str">
        <f>+I244</f>
        <v>□</v>
      </c>
    </row>
    <row r="248" spans="2:43" ht="24" customHeight="1">
      <c r="B248" s="31"/>
      <c r="C248" s="77"/>
      <c r="D248" s="109"/>
      <c r="E248" s="115" t="s">
        <v>58</v>
      </c>
      <c r="F248" s="135"/>
      <c r="G248" s="135"/>
      <c r="H248" s="186"/>
      <c r="I248" s="230"/>
      <c r="J248" s="285"/>
      <c r="K248" s="285"/>
      <c r="L248" s="285"/>
      <c r="M248" s="285"/>
      <c r="N248" s="285"/>
      <c r="O248" s="285"/>
      <c r="P248" s="285"/>
      <c r="Q248" s="319"/>
      <c r="R248" s="350"/>
      <c r="S248" s="367"/>
      <c r="T248" s="367"/>
      <c r="U248" s="367"/>
      <c r="V248" s="367"/>
      <c r="W248" s="367"/>
      <c r="X248" s="367"/>
      <c r="Y248" s="367"/>
      <c r="Z248" s="367"/>
      <c r="AA248" s="367"/>
      <c r="AB248" s="476"/>
      <c r="AC248" s="519"/>
    </row>
    <row r="249" spans="2:43" ht="24" customHeight="1">
      <c r="B249" s="31"/>
      <c r="C249" s="77"/>
      <c r="D249" s="110"/>
      <c r="E249" s="109"/>
      <c r="F249" s="119"/>
      <c r="G249" s="119"/>
      <c r="H249" s="185"/>
      <c r="I249" s="258" t="s">
        <v>120</v>
      </c>
      <c r="J249" s="285" t="s">
        <v>389</v>
      </c>
      <c r="K249" s="285"/>
      <c r="L249" s="285"/>
      <c r="M249" s="285"/>
      <c r="N249" s="285"/>
      <c r="O249" s="285"/>
      <c r="P249" s="285"/>
      <c r="Q249" s="319"/>
      <c r="R249" s="352" t="s">
        <v>384</v>
      </c>
      <c r="S249" s="408"/>
      <c r="T249" s="408"/>
      <c r="U249" s="408"/>
      <c r="V249" s="246" t="s">
        <v>120</v>
      </c>
      <c r="W249" s="367" t="s">
        <v>313</v>
      </c>
      <c r="X249" s="367"/>
      <c r="Y249" s="246" t="s">
        <v>120</v>
      </c>
      <c r="Z249" s="463" t="s">
        <v>314</v>
      </c>
      <c r="AA249" s="408"/>
      <c r="AB249" s="463"/>
      <c r="AC249" s="519"/>
      <c r="AE249" s="533" t="str">
        <f>+N246</f>
        <v>□</v>
      </c>
      <c r="AH249" s="541" t="str">
        <f>IF(AE249&amp;AE250&amp;AE251="■□□","◎無し",IF(AE249&amp;AE250&amp;AE251="□■□","●適合",IF(AE249&amp;AE250&amp;AE251="□□■","◆未達",IF(AE249&amp;AE250&amp;AE251="□□□","■未答","▼矛盾"))))</f>
        <v>■未答</v>
      </c>
      <c r="AI249" s="549"/>
      <c r="AL249" s="237" t="s">
        <v>40</v>
      </c>
      <c r="AM249" s="562" t="s">
        <v>182</v>
      </c>
      <c r="AN249" s="562" t="s">
        <v>179</v>
      </c>
      <c r="AO249" s="562" t="s">
        <v>184</v>
      </c>
      <c r="AP249" s="562" t="s">
        <v>187</v>
      </c>
      <c r="AQ249" s="562" t="s">
        <v>156</v>
      </c>
    </row>
    <row r="250" spans="2:43" ht="24" customHeight="1">
      <c r="B250" s="31"/>
      <c r="C250" s="77"/>
      <c r="D250" s="110"/>
      <c r="E250" s="114"/>
      <c r="F250" s="134"/>
      <c r="G250" s="134"/>
      <c r="H250" s="187"/>
      <c r="I250" s="259"/>
      <c r="J250" s="281"/>
      <c r="K250" s="281"/>
      <c r="L250" s="281"/>
      <c r="M250" s="281"/>
      <c r="N250" s="281"/>
      <c r="O250" s="281"/>
      <c r="P250" s="281"/>
      <c r="Q250" s="321"/>
      <c r="R250" s="353" t="s">
        <v>315</v>
      </c>
      <c r="S250" s="409"/>
      <c r="T250" s="409"/>
      <c r="U250" s="409"/>
      <c r="V250" s="409"/>
      <c r="W250" s="409"/>
      <c r="X250" s="441"/>
      <c r="Y250" s="441"/>
      <c r="Z250" s="441"/>
      <c r="AA250" s="371" t="s">
        <v>149</v>
      </c>
      <c r="AB250" s="477"/>
      <c r="AC250" s="521"/>
      <c r="AE250" s="1" t="str">
        <f>+I247</f>
        <v>□</v>
      </c>
      <c r="AL250" s="237"/>
      <c r="AM250" s="540" t="s">
        <v>113</v>
      </c>
      <c r="AN250" s="540" t="s">
        <v>34</v>
      </c>
      <c r="AO250" s="540" t="s">
        <v>116</v>
      </c>
      <c r="AP250" s="541" t="s">
        <v>158</v>
      </c>
      <c r="AQ250" s="541" t="s">
        <v>7</v>
      </c>
    </row>
    <row r="251" spans="2:43" ht="20.149999999999999" customHeight="1">
      <c r="B251" s="31"/>
      <c r="C251" s="77"/>
      <c r="D251" s="115" t="s">
        <v>109</v>
      </c>
      <c r="E251" s="135"/>
      <c r="F251" s="135"/>
      <c r="G251" s="135"/>
      <c r="H251" s="186"/>
      <c r="I251" s="240"/>
      <c r="J251" s="282"/>
      <c r="K251" s="282"/>
      <c r="L251" s="282"/>
      <c r="M251" s="282"/>
      <c r="N251" s="282"/>
      <c r="O251" s="282"/>
      <c r="P251" s="282"/>
      <c r="Q251" s="325"/>
      <c r="R251" s="358"/>
      <c r="S251" s="370"/>
      <c r="T251" s="370"/>
      <c r="U251" s="370"/>
      <c r="V251" s="370"/>
      <c r="W251" s="370"/>
      <c r="X251" s="370"/>
      <c r="Y251" s="370"/>
      <c r="Z251" s="370"/>
      <c r="AA251" s="370"/>
      <c r="AB251" s="370"/>
      <c r="AC251" s="520"/>
      <c r="AE251" s="1" t="str">
        <f>+I249</f>
        <v>□</v>
      </c>
    </row>
    <row r="252" spans="2:43" ht="20.149999999999999" customHeight="1">
      <c r="B252" s="31"/>
      <c r="C252" s="77"/>
      <c r="D252" s="109"/>
      <c r="E252" s="119"/>
      <c r="F252" s="119"/>
      <c r="G252" s="119"/>
      <c r="H252" s="185"/>
      <c r="I252" s="232"/>
      <c r="J252" s="285"/>
      <c r="K252" s="285"/>
      <c r="L252" s="285"/>
      <c r="M252" s="285"/>
      <c r="N252" s="285"/>
      <c r="O252" s="285"/>
      <c r="P252" s="285"/>
      <c r="Q252" s="319"/>
      <c r="R252" s="348" t="s">
        <v>120</v>
      </c>
      <c r="S252" s="408" t="s">
        <v>402</v>
      </c>
      <c r="T252" s="408"/>
      <c r="U252" s="408"/>
      <c r="V252" s="408"/>
      <c r="W252" s="408"/>
      <c r="X252" s="408"/>
      <c r="Y252" s="408"/>
      <c r="Z252" s="408"/>
      <c r="AA252" s="408"/>
      <c r="AB252" s="463"/>
      <c r="AC252" s="519"/>
      <c r="AE252" s="533" t="str">
        <f>+I253</f>
        <v>□</v>
      </c>
      <c r="AH252" s="541" t="str">
        <f>IF(AE252&amp;AE253&amp;AE254="■□□","◎無し",IF(AE252&amp;AE253&amp;AE254="□■□","●適合",IF(AE252&amp;AE253&amp;AE254="□□■","◆未達",IF(AE252&amp;AE253&amp;AE254="□□□","■未答","▼矛盾"))))</f>
        <v>■未答</v>
      </c>
      <c r="AI252" s="549"/>
      <c r="AL252" s="237" t="s">
        <v>40</v>
      </c>
      <c r="AM252" s="562" t="s">
        <v>182</v>
      </c>
      <c r="AN252" s="562" t="s">
        <v>179</v>
      </c>
      <c r="AO252" s="562" t="s">
        <v>184</v>
      </c>
      <c r="AP252" s="562" t="s">
        <v>187</v>
      </c>
      <c r="AQ252" s="562" t="s">
        <v>156</v>
      </c>
    </row>
    <row r="253" spans="2:43" ht="20.149999999999999" customHeight="1">
      <c r="B253" s="31"/>
      <c r="C253" s="77"/>
      <c r="D253" s="109"/>
      <c r="E253" s="119"/>
      <c r="F253" s="119"/>
      <c r="G253" s="119"/>
      <c r="H253" s="185"/>
      <c r="I253" s="234" t="s">
        <v>120</v>
      </c>
      <c r="J253" s="237" t="s">
        <v>334</v>
      </c>
      <c r="K253" s="237"/>
      <c r="L253" s="237"/>
      <c r="M253" s="291"/>
      <c r="N253" s="237"/>
      <c r="O253" s="237"/>
      <c r="P253" s="237"/>
      <c r="Q253" s="318"/>
      <c r="R253" s="348" t="s">
        <v>120</v>
      </c>
      <c r="S253" s="408" t="s">
        <v>24</v>
      </c>
      <c r="T253" s="408"/>
      <c r="U253" s="408"/>
      <c r="V253" s="408"/>
      <c r="W253" s="408"/>
      <c r="X253" s="408"/>
      <c r="Y253" s="408"/>
      <c r="Z253" s="408"/>
      <c r="AA253" s="408"/>
      <c r="AB253" s="463"/>
      <c r="AC253" s="519"/>
      <c r="AE253" s="1" t="str">
        <f>+I255</f>
        <v>□</v>
      </c>
      <c r="AL253" s="237"/>
      <c r="AM253" s="540" t="s">
        <v>113</v>
      </c>
      <c r="AN253" s="540" t="s">
        <v>34</v>
      </c>
      <c r="AO253" s="540" t="s">
        <v>116</v>
      </c>
      <c r="AP253" s="541" t="s">
        <v>158</v>
      </c>
      <c r="AQ253" s="541" t="s">
        <v>7</v>
      </c>
    </row>
    <row r="254" spans="2:43" ht="20.149999999999999" customHeight="1">
      <c r="B254" s="31"/>
      <c r="C254" s="77"/>
      <c r="D254" s="109"/>
      <c r="E254" s="119"/>
      <c r="F254" s="119"/>
      <c r="G254" s="119"/>
      <c r="H254" s="185"/>
      <c r="I254" s="232"/>
      <c r="J254" s="237"/>
      <c r="K254" s="237"/>
      <c r="L254" s="237"/>
      <c r="M254" s="237"/>
      <c r="N254" s="237"/>
      <c r="O254" s="237"/>
      <c r="P254" s="237"/>
      <c r="Q254" s="318"/>
      <c r="R254" s="349"/>
      <c r="S254" s="408"/>
      <c r="T254" s="408"/>
      <c r="U254" s="408"/>
      <c r="V254" s="408"/>
      <c r="W254" s="408"/>
      <c r="X254" s="408"/>
      <c r="Y254" s="408"/>
      <c r="Z254" s="408"/>
      <c r="AA254" s="408"/>
      <c r="AB254" s="463"/>
      <c r="AC254" s="519"/>
      <c r="AE254" s="1" t="str">
        <f>+I256</f>
        <v>□</v>
      </c>
    </row>
    <row r="255" spans="2:43" ht="26.15" customHeight="1">
      <c r="B255" s="31"/>
      <c r="C255" s="77"/>
      <c r="D255" s="110"/>
      <c r="E255" s="137" t="s">
        <v>6</v>
      </c>
      <c r="F255" s="152"/>
      <c r="G255" s="152"/>
      <c r="H255" s="202"/>
      <c r="I255" s="234" t="s">
        <v>120</v>
      </c>
      <c r="J255" s="237" t="s">
        <v>245</v>
      </c>
      <c r="K255" s="237"/>
      <c r="L255" s="237"/>
      <c r="M255" s="237"/>
      <c r="N255" s="237"/>
      <c r="O255" s="237"/>
      <c r="P255" s="237"/>
      <c r="Q255" s="318"/>
      <c r="R255" s="352" t="s">
        <v>324</v>
      </c>
      <c r="S255" s="408"/>
      <c r="T255" s="408"/>
      <c r="U255" s="408"/>
      <c r="V255" s="408"/>
      <c r="W255" s="408"/>
      <c r="X255" s="408"/>
      <c r="Y255" s="432"/>
      <c r="Z255" s="432"/>
      <c r="AA255" s="367" t="s">
        <v>149</v>
      </c>
      <c r="AB255" s="476"/>
      <c r="AC255" s="519"/>
      <c r="AH255" s="543" t="s">
        <v>91</v>
      </c>
      <c r="AJ255" s="541" t="str">
        <f>IF(Y255&gt;0,IF(Y255&lt;650,"腰1100",IF(Y255&gt;=1100,"基準なし","床1100")),"■未答")</f>
        <v>■未答</v>
      </c>
    </row>
    <row r="256" spans="2:43" ht="26.15" customHeight="1">
      <c r="B256" s="31"/>
      <c r="C256" s="77"/>
      <c r="D256" s="110"/>
      <c r="E256" s="137"/>
      <c r="F256" s="152"/>
      <c r="G256" s="152"/>
      <c r="H256" s="202"/>
      <c r="I256" s="234" t="s">
        <v>120</v>
      </c>
      <c r="J256" s="237" t="s">
        <v>327</v>
      </c>
      <c r="K256" s="237"/>
      <c r="L256" s="237"/>
      <c r="M256" s="237"/>
      <c r="N256" s="237"/>
      <c r="O256" s="237"/>
      <c r="P256" s="237"/>
      <c r="Q256" s="318"/>
      <c r="R256" s="352" t="s">
        <v>328</v>
      </c>
      <c r="S256" s="408"/>
      <c r="T256" s="408"/>
      <c r="U256" s="408"/>
      <c r="V256" s="408"/>
      <c r="W256" s="408"/>
      <c r="X256" s="408"/>
      <c r="Y256" s="432"/>
      <c r="Z256" s="432"/>
      <c r="AA256" s="367" t="s">
        <v>149</v>
      </c>
      <c r="AB256" s="476"/>
      <c r="AC256" s="519"/>
      <c r="AH256" s="543" t="s">
        <v>330</v>
      </c>
      <c r="AJ256" s="541" t="str">
        <f>IF(Y256&gt;0,IF(Y255&lt;650,IF(Y256&lt;1100,"◆未達","●適合"),IF(Y255&gt;=1100,"基準なし","◎不問")),"■未答")</f>
        <v>■未答</v>
      </c>
    </row>
    <row r="257" spans="2:43" ht="26.15" customHeight="1">
      <c r="B257" s="31"/>
      <c r="C257" s="77"/>
      <c r="D257" s="110"/>
      <c r="E257" s="137"/>
      <c r="F257" s="152"/>
      <c r="G257" s="152"/>
      <c r="H257" s="202"/>
      <c r="I257" s="237"/>
      <c r="J257" s="237"/>
      <c r="K257" s="237"/>
      <c r="L257" s="237"/>
      <c r="M257" s="237"/>
      <c r="N257" s="237"/>
      <c r="O257" s="237"/>
      <c r="P257" s="237"/>
      <c r="Q257" s="318"/>
      <c r="R257" s="350" t="s">
        <v>404</v>
      </c>
      <c r="S257" s="367"/>
      <c r="T257" s="367"/>
      <c r="U257" s="367"/>
      <c r="V257" s="367"/>
      <c r="W257" s="367"/>
      <c r="X257" s="367"/>
      <c r="Y257" s="432"/>
      <c r="Z257" s="432"/>
      <c r="AA257" s="367" t="s">
        <v>149</v>
      </c>
      <c r="AB257" s="476"/>
      <c r="AC257" s="519"/>
      <c r="AH257" s="543" t="s">
        <v>405</v>
      </c>
      <c r="AJ257" s="541" t="str">
        <f>IF(Y255&gt;0,IF(Y255&gt;=300,IF(Y255&lt;650,"◎不問",IF(Y255&lt;1100,IF(Y257&lt;1100,"◆未達","●適合"),"基準なし")),IF(Y257&lt;1100,"◆未達","●適合")),"■未答")</f>
        <v>■未答</v>
      </c>
    </row>
    <row r="258" spans="2:43" ht="26.15" customHeight="1">
      <c r="B258" s="31"/>
      <c r="C258" s="77"/>
      <c r="D258" s="110"/>
      <c r="E258" s="137" t="s">
        <v>110</v>
      </c>
      <c r="F258" s="152"/>
      <c r="G258" s="152"/>
      <c r="H258" s="202"/>
      <c r="I258" s="232"/>
      <c r="J258" s="237"/>
      <c r="K258" s="237"/>
      <c r="L258" s="237"/>
      <c r="M258" s="237"/>
      <c r="N258" s="237"/>
      <c r="O258" s="237"/>
      <c r="P258" s="237"/>
      <c r="Q258" s="318"/>
      <c r="R258" s="350"/>
      <c r="S258" s="367"/>
      <c r="T258" s="367"/>
      <c r="U258" s="367"/>
      <c r="V258" s="367"/>
      <c r="W258" s="367"/>
      <c r="X258" s="367"/>
      <c r="Y258" s="367"/>
      <c r="Z258" s="367"/>
      <c r="AA258" s="367"/>
      <c r="AB258" s="367"/>
      <c r="AC258" s="519"/>
    </row>
    <row r="259" spans="2:43" ht="26.15" customHeight="1">
      <c r="B259" s="31"/>
      <c r="C259" s="77"/>
      <c r="D259" s="110"/>
      <c r="E259" s="137"/>
      <c r="F259" s="152"/>
      <c r="G259" s="152"/>
      <c r="H259" s="202"/>
      <c r="I259" s="232"/>
      <c r="J259" s="237"/>
      <c r="K259" s="237"/>
      <c r="L259" s="237"/>
      <c r="M259" s="237"/>
      <c r="N259" s="237"/>
      <c r="O259" s="237"/>
      <c r="P259" s="237"/>
      <c r="Q259" s="318"/>
      <c r="R259" s="352" t="s">
        <v>103</v>
      </c>
      <c r="S259" s="408"/>
      <c r="T259" s="408"/>
      <c r="U259" s="408"/>
      <c r="V259" s="408"/>
      <c r="W259" s="408"/>
      <c r="X259" s="408"/>
      <c r="Y259" s="432"/>
      <c r="Z259" s="432"/>
      <c r="AA259" s="367" t="s">
        <v>149</v>
      </c>
      <c r="AB259" s="367"/>
      <c r="AC259" s="519"/>
      <c r="AH259" s="543" t="s">
        <v>207</v>
      </c>
      <c r="AJ259" s="541" t="str">
        <f>IF(Y259&gt;0,IF(Y259&gt;110,"◆未達","●適合"),"■未答")</f>
        <v>■未答</v>
      </c>
    </row>
    <row r="260" spans="2:43" ht="26.15" customHeight="1">
      <c r="B260" s="31"/>
      <c r="C260" s="77"/>
      <c r="D260" s="111"/>
      <c r="E260" s="137"/>
      <c r="F260" s="152"/>
      <c r="G260" s="152"/>
      <c r="H260" s="202"/>
      <c r="I260" s="239"/>
      <c r="J260" s="238"/>
      <c r="K260" s="238"/>
      <c r="L260" s="238"/>
      <c r="M260" s="238"/>
      <c r="N260" s="238"/>
      <c r="O260" s="238"/>
      <c r="P260" s="238"/>
      <c r="Q260" s="323"/>
      <c r="R260" s="371"/>
      <c r="S260" s="371"/>
      <c r="T260" s="371"/>
      <c r="U260" s="371"/>
      <c r="V260" s="371"/>
      <c r="W260" s="371"/>
      <c r="X260" s="371"/>
      <c r="Y260" s="371"/>
      <c r="Z260" s="371"/>
      <c r="AA260" s="371"/>
      <c r="AB260" s="371"/>
      <c r="AC260" s="521"/>
    </row>
    <row r="261" spans="2:43" ht="17.25" customHeight="1">
      <c r="B261" s="31"/>
      <c r="C261" s="77"/>
      <c r="D261" s="61" t="s">
        <v>470</v>
      </c>
      <c r="E261" s="64"/>
      <c r="F261" s="64"/>
      <c r="G261" s="64"/>
      <c r="H261" s="199"/>
      <c r="I261" s="232"/>
      <c r="J261" s="237"/>
      <c r="K261" s="237"/>
      <c r="L261" s="237"/>
      <c r="M261" s="291"/>
      <c r="N261" s="268" t="s">
        <v>120</v>
      </c>
      <c r="O261" s="282" t="s">
        <v>48</v>
      </c>
      <c r="P261" s="282"/>
      <c r="Q261" s="282"/>
      <c r="R261" s="349"/>
      <c r="S261" s="408"/>
      <c r="T261" s="408"/>
      <c r="U261" s="408"/>
      <c r="V261" s="408"/>
      <c r="W261" s="408"/>
      <c r="X261" s="408"/>
      <c r="Y261" s="408"/>
      <c r="Z261" s="408"/>
      <c r="AA261" s="408"/>
      <c r="AB261" s="475" t="s">
        <v>180</v>
      </c>
      <c r="AC261" s="519"/>
      <c r="AE261" s="533" t="str">
        <f>+N261</f>
        <v>□</v>
      </c>
      <c r="AF261" s="1">
        <f>IF(AE262="■",1,IF(AE263="■",1,0))</f>
        <v>0</v>
      </c>
      <c r="AH261" s="541" t="str">
        <f>IF(AE261&amp;AE262&amp;AE263="■□□","◎無し",IF(AE261&amp;AE262&amp;AE263="□■□","●適合",IF(AE261&amp;AE262&amp;AE263="□□■","◆未達",IF(AE261&amp;AE262&amp;AE263="□□□","■未答","▼矛盾"))))</f>
        <v>■未答</v>
      </c>
      <c r="AL261" s="237" t="s">
        <v>40</v>
      </c>
      <c r="AM261" s="562" t="s">
        <v>182</v>
      </c>
      <c r="AN261" s="562" t="s">
        <v>179</v>
      </c>
      <c r="AO261" s="562" t="s">
        <v>184</v>
      </c>
      <c r="AP261" s="562" t="s">
        <v>187</v>
      </c>
      <c r="AQ261" s="562" t="s">
        <v>156</v>
      </c>
    </row>
    <row r="262" spans="2:43" ht="17.25" customHeight="1">
      <c r="B262" s="31"/>
      <c r="C262" s="77"/>
      <c r="D262" s="61"/>
      <c r="E262" s="64"/>
      <c r="F262" s="64"/>
      <c r="G262" s="64"/>
      <c r="H262" s="199"/>
      <c r="I262" s="234" t="s">
        <v>120</v>
      </c>
      <c r="J262" s="285" t="s">
        <v>251</v>
      </c>
      <c r="K262" s="285"/>
      <c r="L262" s="285"/>
      <c r="M262" s="285"/>
      <c r="N262" s="285"/>
      <c r="O262" s="285"/>
      <c r="P262" s="285"/>
      <c r="Q262" s="319"/>
      <c r="R262" s="349"/>
      <c r="S262" s="408"/>
      <c r="T262" s="408"/>
      <c r="U262" s="408"/>
      <c r="V262" s="408"/>
      <c r="W262" s="408"/>
      <c r="X262" s="408"/>
      <c r="Y262" s="408"/>
      <c r="Z262" s="408"/>
      <c r="AA262" s="408"/>
      <c r="AB262" s="491"/>
      <c r="AC262" s="519"/>
      <c r="AE262" s="1" t="str">
        <f>+I262</f>
        <v>□</v>
      </c>
      <c r="AL262" s="237"/>
      <c r="AM262" s="540" t="s">
        <v>113</v>
      </c>
      <c r="AN262" s="540" t="s">
        <v>34</v>
      </c>
      <c r="AO262" s="540" t="s">
        <v>116</v>
      </c>
      <c r="AP262" s="541" t="s">
        <v>158</v>
      </c>
      <c r="AQ262" s="541" t="s">
        <v>7</v>
      </c>
    </row>
    <row r="263" spans="2:43" ht="17.25" customHeight="1">
      <c r="B263" s="31"/>
      <c r="C263" s="77"/>
      <c r="D263" s="61"/>
      <c r="E263" s="64"/>
      <c r="F263" s="64"/>
      <c r="G263" s="64"/>
      <c r="H263" s="199"/>
      <c r="I263" s="234" t="s">
        <v>120</v>
      </c>
      <c r="J263" s="285" t="s">
        <v>266</v>
      </c>
      <c r="K263" s="285"/>
      <c r="L263" s="285"/>
      <c r="M263" s="285"/>
      <c r="N263" s="285"/>
      <c r="O263" s="285"/>
      <c r="P263" s="285"/>
      <c r="Q263" s="319"/>
      <c r="R263" s="352" t="s">
        <v>471</v>
      </c>
      <c r="S263" s="408"/>
      <c r="T263" s="408"/>
      <c r="U263" s="408"/>
      <c r="V263" s="408"/>
      <c r="W263" s="408"/>
      <c r="X263" s="432"/>
      <c r="Y263" s="432"/>
      <c r="Z263" s="432"/>
      <c r="AA263" s="367" t="s">
        <v>149</v>
      </c>
      <c r="AB263" s="367"/>
      <c r="AC263" s="519"/>
      <c r="AE263" s="1" t="str">
        <f>+I263</f>
        <v>□</v>
      </c>
      <c r="AF263" s="1">
        <f>+X263</f>
        <v>0</v>
      </c>
      <c r="AJ263" s="540" t="str">
        <f>IF(AF261=1,IF(AF263=0,"■未答",IF(AF263&lt;900,"◆未達","●範囲内")),"■未答")</f>
        <v>■未答</v>
      </c>
    </row>
    <row r="264" spans="2:43" ht="18" customHeight="1">
      <c r="B264" s="35" t="s">
        <v>406</v>
      </c>
      <c r="C264" s="84"/>
      <c r="D264" s="118" t="s">
        <v>47</v>
      </c>
      <c r="E264" s="84"/>
      <c r="F264" s="84"/>
      <c r="G264" s="84"/>
      <c r="H264" s="201"/>
      <c r="I264" s="243" t="s">
        <v>120</v>
      </c>
      <c r="J264" s="279" t="s">
        <v>407</v>
      </c>
      <c r="K264" s="279"/>
      <c r="L264" s="279"/>
      <c r="M264" s="279"/>
      <c r="N264" s="279"/>
      <c r="O264" s="279"/>
      <c r="P264" s="279"/>
      <c r="Q264" s="328"/>
      <c r="R264" s="381" t="s">
        <v>309</v>
      </c>
      <c r="S264" s="423"/>
      <c r="T264" s="423"/>
      <c r="U264" s="423"/>
      <c r="V264" s="423"/>
      <c r="W264" s="423"/>
      <c r="X264" s="423"/>
      <c r="Y264" s="423"/>
      <c r="Z264" s="423"/>
      <c r="AA264" s="423"/>
      <c r="AB264" s="492"/>
      <c r="AC264" s="518"/>
      <c r="AE264" s="533" t="str">
        <f>+I264</f>
        <v>□</v>
      </c>
      <c r="AF264" s="465"/>
      <c r="AG264" s="465"/>
      <c r="AH264" s="541" t="str">
        <f>IF(AE264&amp;AE266&amp;AE267="■□□","◎無し",IF(AE264&amp;AE266&amp;AE267="□■□","●適合",IF(AE264&amp;AE266&amp;AE267="□□■","◆未達",IF(AE264&amp;AE266&amp;AE267="□□□","■未答","▼矛盾"))))</f>
        <v>■未答</v>
      </c>
      <c r="AI264" s="549"/>
      <c r="AJ264" s="54"/>
      <c r="AK264" s="54"/>
      <c r="AL264" s="237" t="s">
        <v>40</v>
      </c>
      <c r="AM264" s="562" t="s">
        <v>182</v>
      </c>
      <c r="AN264" s="562" t="s">
        <v>179</v>
      </c>
      <c r="AO264" s="562" t="s">
        <v>184</v>
      </c>
      <c r="AP264" s="562" t="s">
        <v>187</v>
      </c>
      <c r="AQ264" s="562" t="s">
        <v>156</v>
      </c>
    </row>
    <row r="265" spans="2:43" ht="18" customHeight="1">
      <c r="B265" s="19"/>
      <c r="C265" s="64"/>
      <c r="D265" s="61"/>
      <c r="E265" s="64"/>
      <c r="F265" s="64"/>
      <c r="G265" s="64"/>
      <c r="H265" s="199"/>
      <c r="I265" s="249" t="s">
        <v>408</v>
      </c>
      <c r="J265" s="237"/>
      <c r="K265" s="237"/>
      <c r="L265" s="237"/>
      <c r="M265" s="237"/>
      <c r="N265" s="237"/>
      <c r="O265" s="237"/>
      <c r="P265" s="237"/>
      <c r="Q265" s="318"/>
      <c r="R265" s="349"/>
      <c r="S265" s="408"/>
      <c r="T265" s="408"/>
      <c r="U265" s="408"/>
      <c r="V265" s="408"/>
      <c r="W265" s="408"/>
      <c r="X265" s="408"/>
      <c r="Y265" s="408"/>
      <c r="Z265" s="408"/>
      <c r="AA265" s="408"/>
      <c r="AB265" s="463"/>
      <c r="AC265" s="519"/>
      <c r="AE265" s="465"/>
      <c r="AF265" s="465"/>
      <c r="AG265" s="465"/>
      <c r="AH265" s="549"/>
      <c r="AI265" s="549"/>
      <c r="AJ265" s="54"/>
      <c r="AK265" s="54"/>
      <c r="AL265" s="237"/>
      <c r="AM265" s="540" t="s">
        <v>113</v>
      </c>
      <c r="AN265" s="540" t="s">
        <v>34</v>
      </c>
      <c r="AO265" s="540" t="s">
        <v>116</v>
      </c>
      <c r="AP265" s="541" t="s">
        <v>158</v>
      </c>
      <c r="AQ265" s="541" t="s">
        <v>7</v>
      </c>
    </row>
    <row r="266" spans="2:43" ht="18" customHeight="1">
      <c r="B266" s="19"/>
      <c r="C266" s="64"/>
      <c r="D266" s="61"/>
      <c r="E266" s="64"/>
      <c r="F266" s="64"/>
      <c r="G266" s="64"/>
      <c r="H266" s="199"/>
      <c r="I266" s="232"/>
      <c r="J266" s="234" t="s">
        <v>120</v>
      </c>
      <c r="K266" s="237" t="s">
        <v>409</v>
      </c>
      <c r="L266" s="237"/>
      <c r="M266" s="237"/>
      <c r="N266" s="237"/>
      <c r="O266" s="237"/>
      <c r="P266" s="237"/>
      <c r="Q266" s="318"/>
      <c r="R266" s="349"/>
      <c r="S266" s="234" t="s">
        <v>120</v>
      </c>
      <c r="T266" s="408" t="s">
        <v>117</v>
      </c>
      <c r="U266" s="408"/>
      <c r="V266" s="408"/>
      <c r="W266" s="408"/>
      <c r="X266" s="408"/>
      <c r="Y266" s="408"/>
      <c r="Z266" s="408"/>
      <c r="AA266" s="408"/>
      <c r="AB266" s="463"/>
      <c r="AC266" s="519"/>
      <c r="AE266" s="465" t="str">
        <f>+J266</f>
        <v>□</v>
      </c>
      <c r="AF266" s="465"/>
      <c r="AG266" s="465"/>
      <c r="AH266" s="54"/>
      <c r="AI266" s="54"/>
      <c r="AJ266" s="54"/>
      <c r="AK266" s="54"/>
      <c r="AL266" s="237"/>
      <c r="AM266" s="54"/>
      <c r="AN266" s="54"/>
      <c r="AO266" s="54"/>
      <c r="AP266" s="54"/>
      <c r="AQ266" s="433"/>
    </row>
    <row r="267" spans="2:43" ht="18" customHeight="1">
      <c r="B267" s="19"/>
      <c r="C267" s="64"/>
      <c r="D267" s="61"/>
      <c r="E267" s="64"/>
      <c r="F267" s="64"/>
      <c r="G267" s="64"/>
      <c r="H267" s="199"/>
      <c r="I267" s="232"/>
      <c r="J267" s="234" t="s">
        <v>120</v>
      </c>
      <c r="K267" s="237" t="s">
        <v>357</v>
      </c>
      <c r="L267" s="237"/>
      <c r="M267" s="237"/>
      <c r="N267" s="237"/>
      <c r="O267" s="237"/>
      <c r="P267" s="237"/>
      <c r="Q267" s="318"/>
      <c r="R267" s="349"/>
      <c r="S267" s="234" t="s">
        <v>120</v>
      </c>
      <c r="T267" s="408" t="s">
        <v>38</v>
      </c>
      <c r="U267" s="408"/>
      <c r="V267" s="408"/>
      <c r="W267" s="408"/>
      <c r="X267" s="408"/>
      <c r="Y267" s="408"/>
      <c r="Z267" s="408"/>
      <c r="AA267" s="408"/>
      <c r="AB267" s="463"/>
      <c r="AC267" s="519"/>
      <c r="AE267" s="465" t="str">
        <f>+J267</f>
        <v>□</v>
      </c>
      <c r="AF267" s="465"/>
      <c r="AG267" s="465"/>
      <c r="AH267" s="549"/>
      <c r="AI267" s="549"/>
      <c r="AJ267" s="54"/>
      <c r="AK267" s="54"/>
      <c r="AL267" s="237"/>
      <c r="AM267" s="54"/>
      <c r="AN267" s="54"/>
      <c r="AO267" s="54"/>
      <c r="AP267" s="54"/>
      <c r="AQ267" s="54"/>
    </row>
    <row r="268" spans="2:43" ht="18" customHeight="1">
      <c r="B268" s="19"/>
      <c r="C268" s="64"/>
      <c r="D268" s="61"/>
      <c r="E268" s="64"/>
      <c r="F268" s="64"/>
      <c r="G268" s="64"/>
      <c r="H268" s="199"/>
      <c r="I268" s="249" t="s">
        <v>260</v>
      </c>
      <c r="J268" s="237"/>
      <c r="K268" s="237"/>
      <c r="L268" s="237"/>
      <c r="M268" s="237"/>
      <c r="N268" s="237"/>
      <c r="O268" s="237"/>
      <c r="P268" s="237"/>
      <c r="Q268" s="318"/>
      <c r="R268" s="349"/>
      <c r="S268" s="408"/>
      <c r="T268" s="408"/>
      <c r="U268" s="408"/>
      <c r="V268" s="408"/>
      <c r="W268" s="408"/>
      <c r="X268" s="408"/>
      <c r="Y268" s="408"/>
      <c r="Z268" s="408"/>
      <c r="AA268" s="408"/>
      <c r="AB268" s="463"/>
      <c r="AC268" s="519"/>
      <c r="AE268" s="465"/>
      <c r="AF268" s="465"/>
      <c r="AG268" s="465"/>
      <c r="AH268" s="549"/>
      <c r="AI268" s="549"/>
      <c r="AJ268" s="54"/>
      <c r="AK268" s="54"/>
      <c r="AL268" s="237"/>
      <c r="AM268" s="403"/>
      <c r="AN268" s="403"/>
      <c r="AO268" s="403"/>
      <c r="AP268" s="403"/>
      <c r="AQ268" s="403"/>
    </row>
    <row r="269" spans="2:43" ht="18" customHeight="1">
      <c r="B269" s="19"/>
      <c r="C269" s="64"/>
      <c r="D269" s="61"/>
      <c r="E269" s="64"/>
      <c r="F269" s="64"/>
      <c r="G269" s="64"/>
      <c r="H269" s="199"/>
      <c r="I269" s="232"/>
      <c r="J269" s="234" t="s">
        <v>120</v>
      </c>
      <c r="K269" s="285" t="s">
        <v>403</v>
      </c>
      <c r="L269" s="285"/>
      <c r="M269" s="285"/>
      <c r="N269" s="285"/>
      <c r="O269" s="285"/>
      <c r="P269" s="285"/>
      <c r="Q269" s="319"/>
      <c r="R269" s="382" t="s">
        <v>309</v>
      </c>
      <c r="S269" s="414"/>
      <c r="T269" s="414"/>
      <c r="U269" s="414"/>
      <c r="V269" s="414"/>
      <c r="W269" s="414"/>
      <c r="X269" s="414"/>
      <c r="Y269" s="414"/>
      <c r="Z269" s="414"/>
      <c r="AA269" s="414"/>
      <c r="AB269" s="479"/>
      <c r="AC269" s="519"/>
      <c r="AE269" s="533" t="str">
        <f>+J269</f>
        <v>□</v>
      </c>
      <c r="AF269" s="465"/>
      <c r="AG269" s="465"/>
      <c r="AH269" s="541" t="str">
        <f>IF(AE269&amp;AE270&amp;AE271="■□□","◎無し",IF(AE269&amp;AE270&amp;AE271="□■□","●適合",IF(AE269&amp;AE270&amp;AE271="□□■","◆未達",IF(AE269&amp;AE270&amp;AE271="□□□","■未答","▼矛盾"))))</f>
        <v>■未答</v>
      </c>
      <c r="AI269" s="549"/>
      <c r="AJ269" s="54"/>
      <c r="AK269" s="54"/>
      <c r="AL269" s="237" t="s">
        <v>40</v>
      </c>
      <c r="AM269" s="562" t="s">
        <v>182</v>
      </c>
      <c r="AN269" s="562" t="s">
        <v>179</v>
      </c>
      <c r="AO269" s="562" t="s">
        <v>184</v>
      </c>
      <c r="AP269" s="562" t="s">
        <v>187</v>
      </c>
      <c r="AQ269" s="562" t="s">
        <v>156</v>
      </c>
    </row>
    <row r="270" spans="2:43" ht="18" customHeight="1">
      <c r="B270" s="19"/>
      <c r="C270" s="64"/>
      <c r="D270" s="61"/>
      <c r="E270" s="64"/>
      <c r="F270" s="64"/>
      <c r="G270" s="64"/>
      <c r="H270" s="199"/>
      <c r="I270" s="232"/>
      <c r="J270" s="232"/>
      <c r="K270" s="234" t="s">
        <v>120</v>
      </c>
      <c r="L270" s="285" t="s">
        <v>256</v>
      </c>
      <c r="M270" s="285"/>
      <c r="N270" s="285"/>
      <c r="O270" s="285"/>
      <c r="P270" s="285"/>
      <c r="Q270" s="319"/>
      <c r="R270" s="349"/>
      <c r="S270" s="232"/>
      <c r="T270" s="408"/>
      <c r="U270" s="408"/>
      <c r="V270" s="408"/>
      <c r="W270" s="408"/>
      <c r="X270" s="408"/>
      <c r="Y270" s="408"/>
      <c r="Z270" s="408"/>
      <c r="AA270" s="408"/>
      <c r="AB270" s="463"/>
      <c r="AC270" s="519"/>
      <c r="AE270" s="465" t="str">
        <f>+K270</f>
        <v>□</v>
      </c>
      <c r="AF270" s="465"/>
      <c r="AG270" s="465"/>
      <c r="AH270" s="54"/>
      <c r="AI270" s="54"/>
      <c r="AJ270" s="54"/>
      <c r="AK270" s="54"/>
      <c r="AL270" s="237"/>
      <c r="AM270" s="540" t="s">
        <v>113</v>
      </c>
      <c r="AN270" s="540" t="s">
        <v>34</v>
      </c>
      <c r="AO270" s="540" t="s">
        <v>116</v>
      </c>
      <c r="AP270" s="541" t="s">
        <v>158</v>
      </c>
      <c r="AQ270" s="567" t="s">
        <v>7</v>
      </c>
    </row>
    <row r="271" spans="2:43" ht="18" customHeight="1">
      <c r="B271" s="19"/>
      <c r="C271" s="64"/>
      <c r="D271" s="120"/>
      <c r="E271" s="67"/>
      <c r="F271" s="67"/>
      <c r="G271" s="67"/>
      <c r="H271" s="204"/>
      <c r="I271" s="232"/>
      <c r="J271" s="237"/>
      <c r="K271" s="234" t="s">
        <v>120</v>
      </c>
      <c r="L271" s="237" t="s">
        <v>357</v>
      </c>
      <c r="M271" s="237"/>
      <c r="N271" s="237"/>
      <c r="O271" s="237"/>
      <c r="P271" s="237"/>
      <c r="Q271" s="318"/>
      <c r="R271" s="349"/>
      <c r="S271" s="232"/>
      <c r="T271" s="408"/>
      <c r="U271" s="408"/>
      <c r="V271" s="408"/>
      <c r="W271" s="408"/>
      <c r="X271" s="408"/>
      <c r="Y271" s="408"/>
      <c r="Z271" s="408"/>
      <c r="AA271" s="408"/>
      <c r="AB271" s="463"/>
      <c r="AC271" s="519"/>
      <c r="AE271" s="465" t="str">
        <f>+K271</f>
        <v>□</v>
      </c>
      <c r="AF271" s="465"/>
      <c r="AG271" s="465"/>
      <c r="AH271" s="549"/>
      <c r="AI271" s="549"/>
      <c r="AJ271" s="54"/>
      <c r="AK271" s="54"/>
      <c r="AL271" s="237"/>
      <c r="AM271" s="566"/>
      <c r="AN271" s="566"/>
      <c r="AO271" s="566"/>
      <c r="AP271" s="566"/>
      <c r="AQ271" s="566"/>
    </row>
    <row r="272" spans="2:43" ht="18" customHeight="1">
      <c r="B272" s="19"/>
      <c r="C272" s="64"/>
      <c r="D272" s="108" t="s">
        <v>410</v>
      </c>
      <c r="E272" s="132"/>
      <c r="F272" s="132"/>
      <c r="G272" s="132"/>
      <c r="H272" s="184"/>
      <c r="I272" s="243" t="s">
        <v>120</v>
      </c>
      <c r="J272" s="288" t="s">
        <v>271</v>
      </c>
      <c r="K272" s="288"/>
      <c r="L272" s="288"/>
      <c r="M272" s="288"/>
      <c r="N272" s="288"/>
      <c r="O272" s="288"/>
      <c r="P272" s="288"/>
      <c r="Q272" s="317"/>
      <c r="R272" s="347"/>
      <c r="S272" s="366"/>
      <c r="T272" s="366"/>
      <c r="U272" s="366"/>
      <c r="V272" s="366"/>
      <c r="W272" s="366"/>
      <c r="X272" s="366"/>
      <c r="Y272" s="366"/>
      <c r="Z272" s="366"/>
      <c r="AA272" s="366"/>
      <c r="AB272" s="366"/>
      <c r="AC272" s="518"/>
      <c r="AE272" s="533" t="str">
        <f>+I272</f>
        <v>□</v>
      </c>
      <c r="AH272" s="541" t="str">
        <f>IF(AE272&amp;AE273&amp;AE274="■□□","◎無し",IF(AE272&amp;AE273&amp;AE274="□■□","●適合",IF(AE272&amp;AE273&amp;AE274="□□■","◆未達",IF(AE272&amp;AE273&amp;AE274="□□□","■未答","▼矛盾"))))</f>
        <v>■未答</v>
      </c>
      <c r="AI272" s="549"/>
      <c r="AL272" s="237" t="s">
        <v>40</v>
      </c>
      <c r="AM272" s="562" t="s">
        <v>182</v>
      </c>
      <c r="AN272" s="562" t="s">
        <v>179</v>
      </c>
      <c r="AO272" s="562" t="s">
        <v>184</v>
      </c>
      <c r="AP272" s="562" t="s">
        <v>187</v>
      </c>
      <c r="AQ272" s="562" t="s">
        <v>156</v>
      </c>
    </row>
    <row r="273" spans="2:43" ht="18" customHeight="1">
      <c r="B273" s="19"/>
      <c r="C273" s="64"/>
      <c r="D273" s="109"/>
      <c r="E273" s="119"/>
      <c r="F273" s="119"/>
      <c r="G273" s="119"/>
      <c r="H273" s="185"/>
      <c r="I273" s="247" t="s">
        <v>120</v>
      </c>
      <c r="J273" s="281" t="s">
        <v>356</v>
      </c>
      <c r="K273" s="281"/>
      <c r="L273" s="247" t="s">
        <v>120</v>
      </c>
      <c r="M273" s="281" t="s">
        <v>357</v>
      </c>
      <c r="N273" s="281"/>
      <c r="O273" s="281"/>
      <c r="P273" s="281"/>
      <c r="Q273" s="321"/>
      <c r="R273" s="357"/>
      <c r="S273" s="371"/>
      <c r="T273" s="371"/>
      <c r="U273" s="371"/>
      <c r="V273" s="371"/>
      <c r="W273" s="371"/>
      <c r="X273" s="371"/>
      <c r="Y273" s="371"/>
      <c r="Z273" s="371"/>
      <c r="AA273" s="371"/>
      <c r="AB273" s="371"/>
      <c r="AC273" s="521"/>
      <c r="AE273" s="1" t="str">
        <f>+I273</f>
        <v>□</v>
      </c>
      <c r="AL273" s="237"/>
      <c r="AM273" s="540" t="s">
        <v>113</v>
      </c>
      <c r="AN273" s="540" t="s">
        <v>34</v>
      </c>
      <c r="AO273" s="540" t="s">
        <v>116</v>
      </c>
      <c r="AP273" s="541" t="s">
        <v>158</v>
      </c>
      <c r="AQ273" s="541" t="s">
        <v>7</v>
      </c>
    </row>
    <row r="274" spans="2:43" ht="20.149999999999999" customHeight="1">
      <c r="B274" s="19"/>
      <c r="C274" s="64"/>
      <c r="D274" s="110"/>
      <c r="E274" s="115" t="s">
        <v>76</v>
      </c>
      <c r="F274" s="135"/>
      <c r="G274" s="135"/>
      <c r="H274" s="186"/>
      <c r="I274" s="236"/>
      <c r="J274" s="236"/>
      <c r="K274" s="236"/>
      <c r="L274" s="236"/>
      <c r="M274" s="236"/>
      <c r="N274" s="268" t="s">
        <v>120</v>
      </c>
      <c r="O274" s="282" t="s">
        <v>48</v>
      </c>
      <c r="P274" s="282"/>
      <c r="Q274" s="325"/>
      <c r="R274" s="374" t="s">
        <v>411</v>
      </c>
      <c r="S274" s="420"/>
      <c r="T274" s="420"/>
      <c r="U274" s="420"/>
      <c r="V274" s="420"/>
      <c r="W274" s="420"/>
      <c r="X274" s="420"/>
      <c r="Y274" s="420"/>
      <c r="Z274" s="462"/>
      <c r="AA274" s="462"/>
      <c r="AB274" s="370" t="s">
        <v>149</v>
      </c>
      <c r="AC274" s="520"/>
      <c r="AE274" s="1" t="str">
        <f>+L273</f>
        <v>□</v>
      </c>
    </row>
    <row r="275" spans="2:43" ht="20.149999999999999" customHeight="1">
      <c r="B275" s="19"/>
      <c r="C275" s="64"/>
      <c r="D275" s="110"/>
      <c r="E275" s="109"/>
      <c r="F275" s="119"/>
      <c r="G275" s="119"/>
      <c r="H275" s="185"/>
      <c r="I275" s="234" t="s">
        <v>120</v>
      </c>
      <c r="J275" s="285" t="s">
        <v>251</v>
      </c>
      <c r="K275" s="285"/>
      <c r="L275" s="285"/>
      <c r="M275" s="285"/>
      <c r="N275" s="285"/>
      <c r="O275" s="285"/>
      <c r="P275" s="285"/>
      <c r="Q275" s="319"/>
      <c r="R275" s="350"/>
      <c r="S275" s="367"/>
      <c r="T275" s="367"/>
      <c r="U275" s="367"/>
      <c r="V275" s="367"/>
      <c r="W275" s="367"/>
      <c r="X275" s="367"/>
      <c r="Y275" s="367"/>
      <c r="Z275" s="367"/>
      <c r="AA275" s="367"/>
      <c r="AB275" s="367"/>
      <c r="AC275" s="519"/>
      <c r="AE275" s="533" t="str">
        <f>+N274</f>
        <v>□</v>
      </c>
      <c r="AH275" s="541" t="str">
        <f>IF(AE275&amp;AE276&amp;AE277="■□□","◎無し",IF(AE275&amp;AE276&amp;AE277="□■□","●適合",IF(AE275&amp;AE276&amp;AE277="□□■","◆未達",IF(AE275&amp;AE276&amp;AE277="□□□","■未答","▼矛盾"))))</f>
        <v>■未答</v>
      </c>
      <c r="AI275" s="549"/>
      <c r="AJ275" s="540" t="str">
        <f>IF(Z274=0,"■未答",IF(Z274&lt;800,"◆未達","●範囲内"))</f>
        <v>■未答</v>
      </c>
      <c r="AL275" s="237" t="s">
        <v>40</v>
      </c>
      <c r="AM275" s="562" t="s">
        <v>182</v>
      </c>
      <c r="AN275" s="562" t="s">
        <v>179</v>
      </c>
      <c r="AO275" s="562" t="s">
        <v>184</v>
      </c>
      <c r="AP275" s="562" t="s">
        <v>187</v>
      </c>
      <c r="AQ275" s="562" t="s">
        <v>156</v>
      </c>
    </row>
    <row r="276" spans="2:43" ht="20.149999999999999" customHeight="1">
      <c r="B276" s="19"/>
      <c r="C276" s="64"/>
      <c r="D276" s="110"/>
      <c r="E276" s="114"/>
      <c r="F276" s="134"/>
      <c r="G276" s="134"/>
      <c r="H276" s="187"/>
      <c r="I276" s="222" t="s">
        <v>120</v>
      </c>
      <c r="J276" s="281" t="s">
        <v>254</v>
      </c>
      <c r="K276" s="281"/>
      <c r="L276" s="281"/>
      <c r="M276" s="281"/>
      <c r="N276" s="281"/>
      <c r="O276" s="281"/>
      <c r="P276" s="281"/>
      <c r="Q276" s="321"/>
      <c r="R276" s="357"/>
      <c r="S276" s="371"/>
      <c r="T276" s="371"/>
      <c r="U276" s="371"/>
      <c r="V276" s="371"/>
      <c r="W276" s="371"/>
      <c r="X276" s="371"/>
      <c r="Y276" s="371"/>
      <c r="Z276" s="371"/>
      <c r="AA276" s="371"/>
      <c r="AB276" s="371"/>
      <c r="AC276" s="521"/>
      <c r="AE276" s="1" t="str">
        <f>+I275</f>
        <v>□</v>
      </c>
      <c r="AL276" s="237"/>
      <c r="AM276" s="540" t="s">
        <v>113</v>
      </c>
      <c r="AN276" s="540" t="s">
        <v>34</v>
      </c>
      <c r="AO276" s="540" t="s">
        <v>116</v>
      </c>
      <c r="AP276" s="541" t="s">
        <v>158</v>
      </c>
      <c r="AQ276" s="541" t="s">
        <v>7</v>
      </c>
    </row>
    <row r="277" spans="2:43" ht="20.149999999999999" customHeight="1">
      <c r="B277" s="19"/>
      <c r="C277" s="64"/>
      <c r="D277" s="110"/>
      <c r="E277" s="115" t="s">
        <v>79</v>
      </c>
      <c r="F277" s="135"/>
      <c r="G277" s="135"/>
      <c r="H277" s="186"/>
      <c r="I277" s="236"/>
      <c r="J277" s="236"/>
      <c r="K277" s="236"/>
      <c r="L277" s="236"/>
      <c r="M277" s="236"/>
      <c r="N277" s="268" t="s">
        <v>120</v>
      </c>
      <c r="O277" s="282" t="s">
        <v>48</v>
      </c>
      <c r="P277" s="282"/>
      <c r="Q277" s="325"/>
      <c r="R277" s="374" t="s">
        <v>413</v>
      </c>
      <c r="S277" s="420"/>
      <c r="T277" s="420"/>
      <c r="U277" s="420"/>
      <c r="V277" s="420"/>
      <c r="W277" s="420"/>
      <c r="X277" s="420"/>
      <c r="Y277" s="420"/>
      <c r="Z277" s="462"/>
      <c r="AA277" s="462"/>
      <c r="AB277" s="370" t="s">
        <v>149</v>
      </c>
      <c r="AC277" s="520"/>
      <c r="AE277" s="1" t="str">
        <f>+I276</f>
        <v>□</v>
      </c>
    </row>
    <row r="278" spans="2:43" ht="20.149999999999999" customHeight="1">
      <c r="B278" s="19"/>
      <c r="C278" s="64"/>
      <c r="D278" s="110"/>
      <c r="E278" s="109"/>
      <c r="F278" s="119"/>
      <c r="G278" s="119"/>
      <c r="H278" s="185"/>
      <c r="I278" s="234" t="s">
        <v>120</v>
      </c>
      <c r="J278" s="285" t="s">
        <v>251</v>
      </c>
      <c r="K278" s="285"/>
      <c r="L278" s="285"/>
      <c r="M278" s="285"/>
      <c r="N278" s="285"/>
      <c r="O278" s="285"/>
      <c r="P278" s="285"/>
      <c r="Q278" s="319"/>
      <c r="R278" s="350"/>
      <c r="S278" s="367"/>
      <c r="T278" s="367"/>
      <c r="U278" s="367"/>
      <c r="V278" s="367"/>
      <c r="W278" s="367"/>
      <c r="X278" s="367"/>
      <c r="Y278" s="367"/>
      <c r="Z278" s="367"/>
      <c r="AA278" s="367"/>
      <c r="AB278" s="367"/>
      <c r="AC278" s="519"/>
      <c r="AE278" s="533" t="str">
        <f>+N277</f>
        <v>□</v>
      </c>
      <c r="AH278" s="541" t="str">
        <f>IF(AE278&amp;AE279&amp;AE280="■□□","◎無し",IF(AE278&amp;AE279&amp;AE280="□■□","●適合",IF(AE278&amp;AE279&amp;AE280="□□■","◆未達",IF(AE278&amp;AE279&amp;AE280="□□□","■未答","▼矛盾"))))</f>
        <v>■未答</v>
      </c>
      <c r="AI278" s="549"/>
      <c r="AJ278" s="540" t="str">
        <f>IF(Z277=0,"■未答",IF(Z277&lt;1500,"◆未達","●範囲内"))</f>
        <v>■未答</v>
      </c>
      <c r="AL278" s="237" t="s">
        <v>40</v>
      </c>
      <c r="AM278" s="562" t="s">
        <v>182</v>
      </c>
      <c r="AN278" s="562" t="s">
        <v>179</v>
      </c>
      <c r="AO278" s="562" t="s">
        <v>184</v>
      </c>
      <c r="AP278" s="562" t="s">
        <v>187</v>
      </c>
      <c r="AQ278" s="562" t="s">
        <v>156</v>
      </c>
    </row>
    <row r="279" spans="2:43" ht="20.149999999999999" customHeight="1">
      <c r="B279" s="19"/>
      <c r="C279" s="64"/>
      <c r="D279" s="111"/>
      <c r="E279" s="114"/>
      <c r="F279" s="134"/>
      <c r="G279" s="134"/>
      <c r="H279" s="187"/>
      <c r="I279" s="222" t="s">
        <v>120</v>
      </c>
      <c r="J279" s="281" t="s">
        <v>254</v>
      </c>
      <c r="K279" s="281"/>
      <c r="L279" s="281"/>
      <c r="M279" s="281"/>
      <c r="N279" s="281"/>
      <c r="O279" s="281"/>
      <c r="P279" s="281"/>
      <c r="Q279" s="321"/>
      <c r="R279" s="357"/>
      <c r="S279" s="371"/>
      <c r="T279" s="371"/>
      <c r="U279" s="371"/>
      <c r="V279" s="371"/>
      <c r="W279" s="371"/>
      <c r="X279" s="371"/>
      <c r="Y279" s="371"/>
      <c r="Z279" s="371"/>
      <c r="AA279" s="371"/>
      <c r="AB279" s="371"/>
      <c r="AC279" s="521"/>
      <c r="AE279" s="1" t="str">
        <f>+I278</f>
        <v>□</v>
      </c>
      <c r="AL279" s="237"/>
      <c r="AM279" s="540" t="s">
        <v>113</v>
      </c>
      <c r="AN279" s="540" t="s">
        <v>34</v>
      </c>
      <c r="AO279" s="540" t="s">
        <v>116</v>
      </c>
      <c r="AP279" s="541" t="s">
        <v>158</v>
      </c>
      <c r="AQ279" s="541" t="s">
        <v>7</v>
      </c>
    </row>
    <row r="280" spans="2:43" ht="20.149999999999999" customHeight="1">
      <c r="B280" s="19"/>
      <c r="C280" s="64"/>
      <c r="D280" s="115" t="s">
        <v>94</v>
      </c>
      <c r="E280" s="135"/>
      <c r="F280" s="135"/>
      <c r="G280" s="135"/>
      <c r="H280" s="186"/>
      <c r="I280" s="257"/>
      <c r="J280" s="282"/>
      <c r="K280" s="282"/>
      <c r="L280" s="257"/>
      <c r="M280" s="282"/>
      <c r="N280" s="268" t="s">
        <v>120</v>
      </c>
      <c r="O280" s="282" t="s">
        <v>48</v>
      </c>
      <c r="P280" s="282"/>
      <c r="Q280" s="325"/>
      <c r="R280" s="358"/>
      <c r="S280" s="370"/>
      <c r="T280" s="370"/>
      <c r="U280" s="370"/>
      <c r="V280" s="370"/>
      <c r="W280" s="370"/>
      <c r="X280" s="370"/>
      <c r="Y280" s="370"/>
      <c r="Z280" s="370"/>
      <c r="AA280" s="370"/>
      <c r="AB280" s="370"/>
      <c r="AC280" s="520"/>
      <c r="AE280" s="1" t="str">
        <f>+I279</f>
        <v>□</v>
      </c>
    </row>
    <row r="281" spans="2:43" ht="20.149999999999999" customHeight="1">
      <c r="B281" s="19"/>
      <c r="C281" s="64"/>
      <c r="D281" s="109"/>
      <c r="E281" s="119"/>
      <c r="F281" s="119"/>
      <c r="G281" s="119"/>
      <c r="H281" s="185"/>
      <c r="I281" s="246" t="s">
        <v>120</v>
      </c>
      <c r="J281" s="285" t="s">
        <v>367</v>
      </c>
      <c r="K281" s="285"/>
      <c r="L281" s="285"/>
      <c r="M281" s="285"/>
      <c r="N281" s="285"/>
      <c r="O281" s="285"/>
      <c r="P281" s="285"/>
      <c r="Q281" s="319"/>
      <c r="R281" s="350"/>
      <c r="S281" s="367"/>
      <c r="T281" s="367"/>
      <c r="U281" s="367"/>
      <c r="V281" s="367"/>
      <c r="W281" s="367"/>
      <c r="X281" s="367"/>
      <c r="Y281" s="367"/>
      <c r="Z281" s="367"/>
      <c r="AA281" s="367"/>
      <c r="AB281" s="367"/>
      <c r="AC281" s="519"/>
      <c r="AE281" s="533" t="str">
        <f>+N280</f>
        <v>□</v>
      </c>
      <c r="AH281" s="541" t="str">
        <f>IF(AE281&amp;AE282&amp;AE283="■□□","◎無し",IF(AE281&amp;AE282&amp;AE283="□■□","●適合",IF(AE281&amp;AE282&amp;AE283="□□■","◆未達",IF(AE281&amp;AE282&amp;AE283="□□□","■未答","▼矛盾"))))</f>
        <v>■未答</v>
      </c>
      <c r="AI281" s="549"/>
      <c r="AL281" s="237" t="s">
        <v>40</v>
      </c>
      <c r="AM281" s="562" t="s">
        <v>182</v>
      </c>
      <c r="AN281" s="562" t="s">
        <v>179</v>
      </c>
      <c r="AO281" s="562" t="s">
        <v>184</v>
      </c>
      <c r="AP281" s="562" t="s">
        <v>187</v>
      </c>
      <c r="AQ281" s="562" t="s">
        <v>156</v>
      </c>
    </row>
    <row r="282" spans="2:43" ht="20.149999999999999" customHeight="1">
      <c r="B282" s="36"/>
      <c r="C282" s="85"/>
      <c r="D282" s="114"/>
      <c r="E282" s="134"/>
      <c r="F282" s="134"/>
      <c r="G282" s="134"/>
      <c r="H282" s="187"/>
      <c r="I282" s="247" t="s">
        <v>120</v>
      </c>
      <c r="J282" s="281" t="s">
        <v>87</v>
      </c>
      <c r="K282" s="281"/>
      <c r="L282" s="281"/>
      <c r="M282" s="281"/>
      <c r="N282" s="281"/>
      <c r="O282" s="281"/>
      <c r="P282" s="281"/>
      <c r="Q282" s="321"/>
      <c r="R282" s="357"/>
      <c r="S282" s="371"/>
      <c r="T282" s="371"/>
      <c r="U282" s="371"/>
      <c r="V282" s="371"/>
      <c r="W282" s="371"/>
      <c r="X282" s="371"/>
      <c r="Y282" s="371"/>
      <c r="Z282" s="371"/>
      <c r="AA282" s="371"/>
      <c r="AB282" s="371"/>
      <c r="AC282" s="521"/>
      <c r="AE282" s="1" t="str">
        <f>+I281</f>
        <v>□</v>
      </c>
      <c r="AL282" s="237"/>
      <c r="AM282" s="540" t="s">
        <v>113</v>
      </c>
      <c r="AN282" s="540" t="s">
        <v>34</v>
      </c>
      <c r="AO282" s="540" t="s">
        <v>116</v>
      </c>
      <c r="AP282" s="541" t="s">
        <v>158</v>
      </c>
      <c r="AQ282" s="541" t="s">
        <v>7</v>
      </c>
    </row>
    <row r="283" spans="2:43" ht="20.149999999999999" customHeight="1">
      <c r="B283" s="37" t="s">
        <v>406</v>
      </c>
      <c r="C283" s="86"/>
      <c r="D283" s="115" t="s">
        <v>112</v>
      </c>
      <c r="E283" s="135"/>
      <c r="F283" s="135"/>
      <c r="G283" s="135"/>
      <c r="H283" s="186"/>
      <c r="I283" s="257"/>
      <c r="J283" s="282"/>
      <c r="K283" s="282"/>
      <c r="L283" s="257"/>
      <c r="M283" s="282"/>
      <c r="N283" s="268" t="s">
        <v>120</v>
      </c>
      <c r="O283" s="282" t="s">
        <v>371</v>
      </c>
      <c r="P283" s="282"/>
      <c r="Q283" s="325"/>
      <c r="R283" s="376" t="s">
        <v>120</v>
      </c>
      <c r="S283" s="420" t="s">
        <v>468</v>
      </c>
      <c r="T283" s="420"/>
      <c r="U283" s="420"/>
      <c r="V283" s="420"/>
      <c r="W283" s="420"/>
      <c r="X283" s="420"/>
      <c r="Y283" s="420"/>
      <c r="Z283" s="420"/>
      <c r="AA283" s="420"/>
      <c r="AB283" s="486"/>
      <c r="AC283" s="520"/>
      <c r="AE283" s="1" t="str">
        <f>+I282</f>
        <v>□</v>
      </c>
    </row>
    <row r="284" spans="2:43" ht="20.149999999999999" customHeight="1">
      <c r="B284" s="38"/>
      <c r="C284" s="86"/>
      <c r="D284" s="109"/>
      <c r="E284" s="119"/>
      <c r="F284" s="119"/>
      <c r="G284" s="119"/>
      <c r="H284" s="185"/>
      <c r="I284" s="246" t="s">
        <v>120</v>
      </c>
      <c r="J284" s="285" t="s">
        <v>369</v>
      </c>
      <c r="K284" s="285"/>
      <c r="L284" s="285"/>
      <c r="M284" s="285"/>
      <c r="N284" s="285"/>
      <c r="O284" s="285"/>
      <c r="P284" s="285"/>
      <c r="Q284" s="319"/>
      <c r="R284" s="348" t="s">
        <v>120</v>
      </c>
      <c r="S284" s="408" t="s">
        <v>414</v>
      </c>
      <c r="T284" s="408"/>
      <c r="U284" s="408"/>
      <c r="V284" s="408"/>
      <c r="W284" s="408"/>
      <c r="X284" s="408"/>
      <c r="Y284" s="408"/>
      <c r="Z284" s="408"/>
      <c r="AA284" s="408"/>
      <c r="AB284" s="463"/>
      <c r="AC284" s="519"/>
      <c r="AE284" s="533" t="str">
        <f>+N283</f>
        <v>□</v>
      </c>
      <c r="AH284" s="541" t="str">
        <f>IF(AE284&amp;AE285&amp;AE286="■□□","◎無し",IF(AE284&amp;AE285&amp;AE286="□■□","●適合",IF(AE284&amp;AE285&amp;AE286="□□■","◆未達",IF(AE284&amp;AE285&amp;AE286="□□□","■未答","▼矛盾"))))</f>
        <v>■未答</v>
      </c>
      <c r="AI284" s="549"/>
      <c r="AL284" s="237" t="s">
        <v>40</v>
      </c>
      <c r="AM284" s="562" t="s">
        <v>182</v>
      </c>
      <c r="AN284" s="562" t="s">
        <v>179</v>
      </c>
      <c r="AO284" s="562" t="s">
        <v>184</v>
      </c>
      <c r="AP284" s="562" t="s">
        <v>187</v>
      </c>
      <c r="AQ284" s="562" t="s">
        <v>156</v>
      </c>
    </row>
    <row r="285" spans="2:43" ht="20.149999999999999" customHeight="1">
      <c r="B285" s="38"/>
      <c r="C285" s="86"/>
      <c r="D285" s="109"/>
      <c r="E285" s="119"/>
      <c r="F285" s="119"/>
      <c r="G285" s="119"/>
      <c r="H285" s="185"/>
      <c r="I285" s="247" t="s">
        <v>120</v>
      </c>
      <c r="J285" s="281" t="s">
        <v>372</v>
      </c>
      <c r="K285" s="281"/>
      <c r="L285" s="281"/>
      <c r="M285" s="281"/>
      <c r="N285" s="281"/>
      <c r="O285" s="281"/>
      <c r="P285" s="281"/>
      <c r="Q285" s="321"/>
      <c r="R285" s="357"/>
      <c r="S285" s="371"/>
      <c r="T285" s="371"/>
      <c r="U285" s="371"/>
      <c r="V285" s="371"/>
      <c r="W285" s="371"/>
      <c r="X285" s="371"/>
      <c r="Y285" s="371"/>
      <c r="Z285" s="371"/>
      <c r="AA285" s="371"/>
      <c r="AB285" s="477"/>
      <c r="AC285" s="521"/>
      <c r="AE285" s="1" t="str">
        <f>+I284</f>
        <v>□</v>
      </c>
      <c r="AL285" s="237"/>
      <c r="AM285" s="540" t="s">
        <v>113</v>
      </c>
      <c r="AN285" s="540" t="s">
        <v>34</v>
      </c>
      <c r="AO285" s="540" t="s">
        <v>116</v>
      </c>
      <c r="AP285" s="541" t="s">
        <v>158</v>
      </c>
      <c r="AQ285" s="541" t="s">
        <v>7</v>
      </c>
    </row>
    <row r="286" spans="2:43" ht="20.149999999999999" customHeight="1">
      <c r="B286" s="38"/>
      <c r="C286" s="86"/>
      <c r="D286" s="110"/>
      <c r="E286" s="115" t="s">
        <v>51</v>
      </c>
      <c r="F286" s="135"/>
      <c r="G286" s="135"/>
      <c r="H286" s="186"/>
      <c r="I286" s="236"/>
      <c r="J286" s="236"/>
      <c r="K286" s="236"/>
      <c r="L286" s="236"/>
      <c r="M286" s="236"/>
      <c r="N286" s="257"/>
      <c r="O286" s="282"/>
      <c r="P286" s="282"/>
      <c r="Q286" s="325"/>
      <c r="R286" s="358"/>
      <c r="S286" s="370"/>
      <c r="T286" s="433"/>
      <c r="U286" s="370"/>
      <c r="V286" s="370"/>
      <c r="W286" s="370"/>
      <c r="X286" s="442"/>
      <c r="Y286" s="442"/>
      <c r="Z286" s="442"/>
      <c r="AA286" s="370"/>
      <c r="AB286" s="475" t="s">
        <v>180</v>
      </c>
      <c r="AC286" s="520"/>
      <c r="AE286" s="1" t="str">
        <f>+I285</f>
        <v>□</v>
      </c>
    </row>
    <row r="287" spans="2:43" ht="20.149999999999999" customHeight="1">
      <c r="B287" s="38"/>
      <c r="C287" s="86"/>
      <c r="D287" s="110"/>
      <c r="E287" s="109"/>
      <c r="F287" s="119"/>
      <c r="G287" s="119"/>
      <c r="H287" s="185"/>
      <c r="I287" s="237"/>
      <c r="J287" s="237"/>
      <c r="K287" s="237"/>
      <c r="L287" s="237"/>
      <c r="M287" s="237"/>
      <c r="N287" s="246" t="s">
        <v>120</v>
      </c>
      <c r="O287" s="285" t="s">
        <v>48</v>
      </c>
      <c r="P287" s="285"/>
      <c r="Q287" s="319"/>
      <c r="R287" s="350"/>
      <c r="S287" s="367"/>
      <c r="T287" s="434" t="s">
        <v>373</v>
      </c>
      <c r="U287" s="434"/>
      <c r="V287" s="434"/>
      <c r="W287" s="434"/>
      <c r="X287" s="432"/>
      <c r="Y287" s="432"/>
      <c r="Z287" s="432"/>
      <c r="AA287" s="367" t="s">
        <v>149</v>
      </c>
      <c r="AB287" s="476"/>
      <c r="AC287" s="519"/>
      <c r="AE287" s="533" t="str">
        <f>+N287</f>
        <v>□</v>
      </c>
      <c r="AH287" s="541" t="str">
        <f>IF(AE287&amp;AE288&amp;AE289="■□□","◎無し",IF(AE287&amp;AE288&amp;AE289="□■□","●適合",IF(AE287&amp;AE288&amp;AE289="□□■","◆未達",IF(AE287&amp;AE288&amp;AE289="□□□","■未答","▼矛盾"))))</f>
        <v>■未答</v>
      </c>
      <c r="AI287" s="549"/>
      <c r="AL287" s="237" t="s">
        <v>40</v>
      </c>
      <c r="AM287" s="562" t="s">
        <v>182</v>
      </c>
      <c r="AN287" s="562" t="s">
        <v>179</v>
      </c>
      <c r="AO287" s="562" t="s">
        <v>184</v>
      </c>
      <c r="AP287" s="562" t="s">
        <v>187</v>
      </c>
      <c r="AQ287" s="562" t="s">
        <v>156</v>
      </c>
    </row>
    <row r="288" spans="2:43" ht="20.149999999999999" customHeight="1">
      <c r="B288" s="38"/>
      <c r="C288" s="86"/>
      <c r="D288" s="110"/>
      <c r="E288" s="109"/>
      <c r="F288" s="119"/>
      <c r="G288" s="119"/>
      <c r="H288" s="185"/>
      <c r="I288" s="234" t="s">
        <v>120</v>
      </c>
      <c r="J288" s="285" t="s">
        <v>254</v>
      </c>
      <c r="K288" s="285"/>
      <c r="L288" s="285"/>
      <c r="M288" s="285"/>
      <c r="N288" s="285"/>
      <c r="O288" s="285"/>
      <c r="P288" s="285"/>
      <c r="Q288" s="319"/>
      <c r="R288" s="348" t="s">
        <v>120</v>
      </c>
      <c r="S288" s="408" t="s">
        <v>415</v>
      </c>
      <c r="T288" s="408"/>
      <c r="U288" s="408"/>
      <c r="V288" s="408"/>
      <c r="W288" s="408"/>
      <c r="X288" s="408"/>
      <c r="Y288" s="408"/>
      <c r="Z288" s="408"/>
      <c r="AA288" s="408"/>
      <c r="AB288" s="463"/>
      <c r="AC288" s="519"/>
      <c r="AE288" s="1" t="str">
        <f>+I288</f>
        <v>□</v>
      </c>
      <c r="AH288" s="543" t="s">
        <v>261</v>
      </c>
      <c r="AJ288" s="563" t="str">
        <f>IF(X287&gt;0,IF(X287&gt;80,"場合分け",8),"(未答)")</f>
        <v>(未答)</v>
      </c>
      <c r="AL288" s="237"/>
      <c r="AM288" s="540" t="s">
        <v>113</v>
      </c>
      <c r="AN288" s="540" t="s">
        <v>34</v>
      </c>
      <c r="AO288" s="540" t="s">
        <v>116</v>
      </c>
      <c r="AP288" s="541" t="s">
        <v>158</v>
      </c>
      <c r="AQ288" s="541" t="s">
        <v>7</v>
      </c>
    </row>
    <row r="289" spans="2:61" ht="20.149999999999999" customHeight="1">
      <c r="B289" s="38"/>
      <c r="C289" s="86"/>
      <c r="D289" s="110"/>
      <c r="E289" s="109"/>
      <c r="F289" s="119"/>
      <c r="G289" s="119"/>
      <c r="H289" s="185"/>
      <c r="I289" s="234" t="s">
        <v>120</v>
      </c>
      <c r="J289" s="285" t="s">
        <v>251</v>
      </c>
      <c r="K289" s="285"/>
      <c r="L289" s="285"/>
      <c r="M289" s="285"/>
      <c r="N289" s="285"/>
      <c r="O289" s="285"/>
      <c r="P289" s="285"/>
      <c r="Q289" s="319"/>
      <c r="R289" s="348" t="s">
        <v>120</v>
      </c>
      <c r="S289" s="408" t="s">
        <v>374</v>
      </c>
      <c r="T289" s="408"/>
      <c r="U289" s="408"/>
      <c r="V289" s="408"/>
      <c r="W289" s="408"/>
      <c r="X289" s="408"/>
      <c r="Y289" s="408"/>
      <c r="Z289" s="408"/>
      <c r="AA289" s="408"/>
      <c r="AB289" s="463"/>
      <c r="AC289" s="519"/>
      <c r="AE289" s="1" t="str">
        <f>+I289</f>
        <v>□</v>
      </c>
      <c r="AH289" s="543" t="s">
        <v>375</v>
      </c>
      <c r="AJ289" s="541" t="str">
        <f>IF(Z290&gt;0,IF(Z290&lt;AJ288,"◆未達","●適合"),"■未答")</f>
        <v>■未答</v>
      </c>
    </row>
    <row r="290" spans="2:61" ht="20.149999999999999" customHeight="1">
      <c r="B290" s="38"/>
      <c r="C290" s="86"/>
      <c r="D290" s="110"/>
      <c r="E290" s="109"/>
      <c r="F290" s="119"/>
      <c r="G290" s="119"/>
      <c r="H290" s="185"/>
      <c r="I290" s="237"/>
      <c r="J290" s="237"/>
      <c r="K290" s="237"/>
      <c r="L290" s="237"/>
      <c r="M290" s="237"/>
      <c r="N290" s="237"/>
      <c r="O290" s="237"/>
      <c r="P290" s="237"/>
      <c r="Q290" s="318"/>
      <c r="R290" s="350"/>
      <c r="S290" s="424" t="s">
        <v>378</v>
      </c>
      <c r="T290" s="424"/>
      <c r="U290" s="424"/>
      <c r="V290" s="424"/>
      <c r="W290" s="424"/>
      <c r="X290" s="424"/>
      <c r="Y290" s="367" t="s">
        <v>310</v>
      </c>
      <c r="Z290" s="432"/>
      <c r="AA290" s="432"/>
      <c r="AB290" s="476"/>
      <c r="AC290" s="519"/>
      <c r="AH290" s="543" t="s">
        <v>416</v>
      </c>
      <c r="AJ290" s="541" t="str">
        <f>IF(Y291&gt;0,IF(Y291&lt;1200,"◆未達","●適合"),"■未答")</f>
        <v>■未答</v>
      </c>
    </row>
    <row r="291" spans="2:61" ht="20.149999999999999" customHeight="1">
      <c r="B291" s="38"/>
      <c r="C291" s="86"/>
      <c r="D291" s="110"/>
      <c r="E291" s="109"/>
      <c r="F291" s="119"/>
      <c r="G291" s="119"/>
      <c r="H291" s="185"/>
      <c r="I291" s="237"/>
      <c r="J291" s="237"/>
      <c r="K291" s="237"/>
      <c r="L291" s="237"/>
      <c r="M291" s="237"/>
      <c r="N291" s="237"/>
      <c r="O291" s="237"/>
      <c r="P291" s="237"/>
      <c r="Q291" s="318"/>
      <c r="R291" s="350"/>
      <c r="S291" s="424" t="s">
        <v>417</v>
      </c>
      <c r="T291" s="424"/>
      <c r="U291" s="424"/>
      <c r="V291" s="424"/>
      <c r="W291" s="424"/>
      <c r="X291" s="424"/>
      <c r="Y291" s="421"/>
      <c r="Z291" s="421"/>
      <c r="AA291" s="440" t="s">
        <v>149</v>
      </c>
      <c r="AB291" s="476"/>
      <c r="AC291" s="519"/>
      <c r="AH291" s="543"/>
      <c r="AJ291" s="543"/>
    </row>
    <row r="292" spans="2:61" ht="20.149999999999999" customHeight="1">
      <c r="B292" s="38"/>
      <c r="C292" s="86"/>
      <c r="D292" s="110"/>
      <c r="E292" s="109"/>
      <c r="F292" s="119"/>
      <c r="G292" s="119"/>
      <c r="H292" s="185"/>
      <c r="I292" s="238"/>
      <c r="J292" s="238"/>
      <c r="K292" s="238"/>
      <c r="L292" s="238"/>
      <c r="M292" s="238"/>
      <c r="N292" s="238"/>
      <c r="O292" s="238"/>
      <c r="P292" s="238"/>
      <c r="Q292" s="323"/>
      <c r="R292" s="357"/>
      <c r="S292" s="371"/>
      <c r="T292" s="371"/>
      <c r="U292" s="371"/>
      <c r="V292" s="371"/>
      <c r="W292" s="371"/>
      <c r="X292" s="450"/>
      <c r="Y292" s="371"/>
      <c r="Z292" s="371"/>
      <c r="AA292" s="451"/>
      <c r="AB292" s="477"/>
      <c r="AC292" s="521"/>
      <c r="AH292" s="543"/>
      <c r="AJ292" s="543"/>
    </row>
    <row r="293" spans="2:61" ht="20.149999999999999" customHeight="1">
      <c r="B293" s="38"/>
      <c r="C293" s="86"/>
      <c r="D293" s="110"/>
      <c r="E293" s="115" t="s">
        <v>231</v>
      </c>
      <c r="F293" s="135"/>
      <c r="G293" s="135"/>
      <c r="H293" s="186"/>
      <c r="I293" s="241"/>
      <c r="J293" s="285"/>
      <c r="K293" s="285"/>
      <c r="L293" s="241"/>
      <c r="M293" s="285"/>
      <c r="N293" s="246" t="s">
        <v>120</v>
      </c>
      <c r="O293" s="282" t="s">
        <v>48</v>
      </c>
      <c r="P293" s="282"/>
      <c r="Q293" s="325"/>
      <c r="R293" s="377"/>
      <c r="S293" s="413"/>
      <c r="T293" s="413"/>
      <c r="U293" s="413"/>
      <c r="V293" s="413"/>
      <c r="W293" s="413"/>
      <c r="X293" s="442"/>
      <c r="Y293" s="442"/>
      <c r="Z293" s="442"/>
      <c r="AA293" s="370"/>
      <c r="AB293" s="475" t="s">
        <v>180</v>
      </c>
      <c r="AC293" s="520"/>
      <c r="AE293" s="533" t="str">
        <f>+N293</f>
        <v>□</v>
      </c>
      <c r="AH293" s="541" t="str">
        <f>IF(AE293&amp;AE294&amp;AE295="■□□","◎無し",IF(AE293&amp;AE294&amp;AE295="□■□","●適合",IF(AE293&amp;AE294&amp;AE295="□□■","◆未達",IF(AE293&amp;AE294&amp;AE295="□□□","■未答","▼矛盾"))))</f>
        <v>■未答</v>
      </c>
      <c r="AI293" s="549"/>
      <c r="AL293" s="237" t="s">
        <v>40</v>
      </c>
      <c r="AM293" s="562" t="s">
        <v>182</v>
      </c>
      <c r="AN293" s="562" t="s">
        <v>179</v>
      </c>
      <c r="AO293" s="562" t="s">
        <v>184</v>
      </c>
      <c r="AP293" s="562" t="s">
        <v>187</v>
      </c>
      <c r="AQ293" s="562" t="s">
        <v>156</v>
      </c>
    </row>
    <row r="294" spans="2:61" ht="20.149999999999999" customHeight="1">
      <c r="B294" s="38"/>
      <c r="C294" s="86"/>
      <c r="D294" s="110"/>
      <c r="E294" s="109"/>
      <c r="F294" s="119"/>
      <c r="G294" s="119"/>
      <c r="H294" s="185"/>
      <c r="I294" s="246" t="s">
        <v>120</v>
      </c>
      <c r="J294" s="285" t="s">
        <v>418</v>
      </c>
      <c r="K294" s="285"/>
      <c r="L294" s="285"/>
      <c r="M294" s="285"/>
      <c r="N294" s="285"/>
      <c r="O294" s="285"/>
      <c r="P294" s="285"/>
      <c r="Q294" s="319"/>
      <c r="R294" s="352" t="s">
        <v>384</v>
      </c>
      <c r="S294" s="408"/>
      <c r="T294" s="408"/>
      <c r="U294" s="408"/>
      <c r="V294" s="246" t="s">
        <v>120</v>
      </c>
      <c r="W294" s="367" t="s">
        <v>313</v>
      </c>
      <c r="X294" s="367"/>
      <c r="Y294" s="246" t="s">
        <v>120</v>
      </c>
      <c r="Z294" s="408" t="s">
        <v>314</v>
      </c>
      <c r="AA294" s="408"/>
      <c r="AB294" s="463"/>
      <c r="AC294" s="519"/>
      <c r="AE294" s="1" t="str">
        <f>+I294</f>
        <v>□</v>
      </c>
      <c r="AH294" s="548" t="s">
        <v>227</v>
      </c>
      <c r="AJ294" s="540" t="str">
        <f>IF(V294&amp;Y294="■□","◎過分",IF(V294&amp;Y294="□■","●適合",IF(V294&amp;Y294="□□","■未答","▼矛盾")))</f>
        <v>■未答</v>
      </c>
      <c r="AL294" s="237"/>
      <c r="AM294" s="540" t="s">
        <v>113</v>
      </c>
      <c r="AN294" s="540" t="s">
        <v>34</v>
      </c>
      <c r="AO294" s="540" t="s">
        <v>116</v>
      </c>
      <c r="AP294" s="541" t="s">
        <v>158</v>
      </c>
      <c r="AQ294" s="541" t="s">
        <v>7</v>
      </c>
    </row>
    <row r="295" spans="2:61" ht="20.149999999999999" customHeight="1">
      <c r="B295" s="38"/>
      <c r="C295" s="86"/>
      <c r="D295" s="110"/>
      <c r="E295" s="109"/>
      <c r="F295" s="119"/>
      <c r="G295" s="119"/>
      <c r="H295" s="185"/>
      <c r="I295" s="247" t="s">
        <v>120</v>
      </c>
      <c r="J295" s="281" t="s">
        <v>390</v>
      </c>
      <c r="K295" s="281"/>
      <c r="L295" s="281"/>
      <c r="M295" s="281"/>
      <c r="N295" s="281"/>
      <c r="O295" s="281"/>
      <c r="P295" s="281"/>
      <c r="Q295" s="321"/>
      <c r="R295" s="353" t="s">
        <v>350</v>
      </c>
      <c r="S295" s="409"/>
      <c r="T295" s="409"/>
      <c r="U295" s="409"/>
      <c r="V295" s="409"/>
      <c r="W295" s="409"/>
      <c r="X295" s="441"/>
      <c r="Y295" s="441"/>
      <c r="Z295" s="441"/>
      <c r="AA295" s="371" t="s">
        <v>149</v>
      </c>
      <c r="AB295" s="477"/>
      <c r="AC295" s="519"/>
      <c r="AE295" s="1" t="str">
        <f>+I295</f>
        <v>□</v>
      </c>
      <c r="AH295" s="548" t="s">
        <v>273</v>
      </c>
      <c r="AJ295" s="541" t="str">
        <f>IF(X295&gt;0,IF(X295&lt;700,"◆低すぎ",IF(X295&gt;900,"◆高すぎ","●適合")),"■未答")</f>
        <v>■未答</v>
      </c>
    </row>
    <row r="296" spans="2:61" ht="20.149999999999999" customHeight="1">
      <c r="B296" s="38"/>
      <c r="C296" s="86"/>
      <c r="D296" s="109"/>
      <c r="E296" s="115" t="s">
        <v>419</v>
      </c>
      <c r="F296" s="135"/>
      <c r="G296" s="135"/>
      <c r="H296" s="186"/>
      <c r="I296" s="257"/>
      <c r="J296" s="282"/>
      <c r="K296" s="282"/>
      <c r="L296" s="257"/>
      <c r="M296" s="282"/>
      <c r="N296" s="268" t="s">
        <v>120</v>
      </c>
      <c r="O296" s="282" t="s">
        <v>48</v>
      </c>
      <c r="P296" s="282"/>
      <c r="Q296" s="325"/>
      <c r="R296" s="349"/>
      <c r="S296" s="367" t="s">
        <v>417</v>
      </c>
      <c r="T296" s="367"/>
      <c r="U296" s="367"/>
      <c r="V296" s="367"/>
      <c r="W296" s="367"/>
      <c r="X296" s="367"/>
      <c r="Y296" s="462"/>
      <c r="Z296" s="462"/>
      <c r="AA296" s="440" t="s">
        <v>149</v>
      </c>
      <c r="AB296" s="440"/>
      <c r="AC296" s="519"/>
      <c r="AE296" s="533" t="str">
        <f>+N296</f>
        <v>□</v>
      </c>
      <c r="AH296" s="541" t="str">
        <f>IF(AE296&amp;AE297&amp;AE298="■□□","◎無し",IF(AE296&amp;AE297&amp;AE298="□■□","●適合",IF(AE296&amp;AE297&amp;AE298="□□■","◆未達",IF(AE296&amp;AE297&amp;AE298="□□□","■未答","▼矛盾"))))</f>
        <v>■未答</v>
      </c>
      <c r="AI296" s="549"/>
      <c r="AJ296" s="541" t="str">
        <f>IF(Y296&gt;0,IF(Y296&lt;900,"◆未達","●適合"),"■未答")</f>
        <v>■未答</v>
      </c>
      <c r="AK296" s="564" t="s">
        <v>4</v>
      </c>
      <c r="AL296" s="237" t="s">
        <v>40</v>
      </c>
      <c r="AM296" s="562" t="s">
        <v>182</v>
      </c>
      <c r="AN296" s="562" t="s">
        <v>179</v>
      </c>
      <c r="AO296" s="562" t="s">
        <v>184</v>
      </c>
      <c r="AP296" s="562" t="s">
        <v>187</v>
      </c>
      <c r="AQ296" s="562" t="s">
        <v>156</v>
      </c>
      <c r="BB296" s="1"/>
      <c r="BC296" s="1"/>
      <c r="BD296" s="1"/>
      <c r="BE296" s="1"/>
      <c r="BF296" s="1"/>
      <c r="BG296" s="1"/>
      <c r="BH296" s="1"/>
      <c r="BI296" s="1"/>
    </row>
    <row r="297" spans="2:61" ht="20.149999999999999" customHeight="1">
      <c r="B297" s="38"/>
      <c r="C297" s="86"/>
      <c r="D297" s="109"/>
      <c r="E297" s="109"/>
      <c r="F297" s="134"/>
      <c r="G297" s="134"/>
      <c r="H297" s="187"/>
      <c r="I297" s="247" t="s">
        <v>120</v>
      </c>
      <c r="J297" s="281" t="s">
        <v>356</v>
      </c>
      <c r="K297" s="281"/>
      <c r="L297" s="247" t="s">
        <v>120</v>
      </c>
      <c r="M297" s="281" t="s">
        <v>357</v>
      </c>
      <c r="N297" s="281"/>
      <c r="O297" s="281"/>
      <c r="P297" s="238"/>
      <c r="Q297" s="323"/>
      <c r="R297" s="380"/>
      <c r="S297" s="371" t="s">
        <v>2</v>
      </c>
      <c r="T297" s="371"/>
      <c r="U297" s="371"/>
      <c r="V297" s="371"/>
      <c r="W297" s="371"/>
      <c r="X297" s="371"/>
      <c r="Y297" s="422"/>
      <c r="Z297" s="422"/>
      <c r="AA297" s="451" t="s">
        <v>149</v>
      </c>
      <c r="AB297" s="451"/>
      <c r="AC297" s="519"/>
      <c r="AE297" s="1" t="str">
        <f>+I297</f>
        <v>□</v>
      </c>
      <c r="AJ297" s="541" t="str">
        <f>IF(Y297&gt;0,IF(Y297&lt;900,"◆未達","●適合"),"■未答")</f>
        <v>■未答</v>
      </c>
      <c r="AK297" s="564" t="s">
        <v>11</v>
      </c>
      <c r="AL297" s="237"/>
      <c r="AM297" s="540" t="s">
        <v>113</v>
      </c>
      <c r="AN297" s="540" t="s">
        <v>34</v>
      </c>
      <c r="AO297" s="540" t="s">
        <v>116</v>
      </c>
      <c r="AP297" s="541" t="s">
        <v>158</v>
      </c>
      <c r="AQ297" s="541" t="s">
        <v>7</v>
      </c>
      <c r="BB297" s="1"/>
      <c r="BC297" s="1"/>
      <c r="BD297" s="1"/>
      <c r="BE297" s="1"/>
      <c r="BF297" s="1"/>
      <c r="BG297" s="1"/>
      <c r="BH297" s="1"/>
      <c r="BI297" s="1"/>
    </row>
    <row r="298" spans="2:61" ht="20.149999999999999" customHeight="1">
      <c r="B298" s="38"/>
      <c r="C298" s="86"/>
      <c r="D298" s="109"/>
      <c r="E298" s="112" t="s">
        <v>380</v>
      </c>
      <c r="F298" s="135" t="s">
        <v>42</v>
      </c>
      <c r="G298" s="135"/>
      <c r="H298" s="186"/>
      <c r="I298" s="240"/>
      <c r="J298" s="282"/>
      <c r="K298" s="282"/>
      <c r="L298" s="282"/>
      <c r="M298" s="282"/>
      <c r="N298" s="268" t="s">
        <v>120</v>
      </c>
      <c r="O298" s="282" t="s">
        <v>48</v>
      </c>
      <c r="P298" s="282"/>
      <c r="Q298" s="282"/>
      <c r="R298" s="352" t="s">
        <v>270</v>
      </c>
      <c r="S298" s="408"/>
      <c r="T298" s="408"/>
      <c r="U298" s="408"/>
      <c r="V298" s="432"/>
      <c r="W298" s="432"/>
      <c r="X298" s="367" t="s">
        <v>149</v>
      </c>
      <c r="Y298" s="367"/>
      <c r="Z298" s="367"/>
      <c r="AA298" s="367"/>
      <c r="AB298" s="476"/>
      <c r="AC298" s="519"/>
      <c r="AE298" s="1" t="str">
        <f>+L297</f>
        <v>□</v>
      </c>
      <c r="AH298" s="541" t="str">
        <f>IF(AE299&amp;AE300&amp;AE301="■□□","◎無し",IF(AE299&amp;AE300&amp;AE301="□■□","●適合",IF(AE299&amp;AE300&amp;AE301="□□■","◆未達",IF(AE299&amp;AE300&amp;AE301="□□□","■未答","▼矛盾"))))</f>
        <v>■未答</v>
      </c>
      <c r="BB298" s="1"/>
      <c r="BC298" s="1"/>
      <c r="BD298" s="1"/>
      <c r="BE298" s="1"/>
      <c r="BF298" s="1"/>
      <c r="BG298" s="1"/>
      <c r="BH298" s="1"/>
      <c r="BI298" s="1"/>
    </row>
    <row r="299" spans="2:61" ht="20.149999999999999" customHeight="1">
      <c r="B299" s="38"/>
      <c r="C299" s="86"/>
      <c r="D299" s="109"/>
      <c r="E299" s="110"/>
      <c r="F299" s="119"/>
      <c r="G299" s="119"/>
      <c r="H299" s="185"/>
      <c r="I299" s="234" t="s">
        <v>120</v>
      </c>
      <c r="J299" s="285" t="s">
        <v>381</v>
      </c>
      <c r="K299" s="285"/>
      <c r="L299" s="285"/>
      <c r="M299" s="285"/>
      <c r="N299" s="285"/>
      <c r="O299" s="285"/>
      <c r="P299" s="285"/>
      <c r="Q299" s="319"/>
      <c r="R299" s="352" t="s">
        <v>275</v>
      </c>
      <c r="S299" s="408"/>
      <c r="T299" s="408"/>
      <c r="U299" s="408"/>
      <c r="V299" s="432"/>
      <c r="W299" s="432"/>
      <c r="X299" s="367" t="s">
        <v>149</v>
      </c>
      <c r="Y299" s="367"/>
      <c r="Z299" s="367"/>
      <c r="AA299" s="367"/>
      <c r="AB299" s="476"/>
      <c r="AC299" s="519"/>
      <c r="AE299" s="533" t="str">
        <f>+N298</f>
        <v>□</v>
      </c>
      <c r="AH299" s="548" t="s">
        <v>276</v>
      </c>
      <c r="AJ299" s="541" t="str">
        <f>IF(V299&gt;0,IF(V299&lt;195,"◆195未満","●適合"),"■未答")</f>
        <v>■未答</v>
      </c>
      <c r="AL299" s="237" t="s">
        <v>40</v>
      </c>
      <c r="AM299" s="562" t="s">
        <v>182</v>
      </c>
      <c r="AN299" s="562" t="s">
        <v>179</v>
      </c>
      <c r="AO299" s="562" t="s">
        <v>184</v>
      </c>
      <c r="AP299" s="562" t="s">
        <v>187</v>
      </c>
      <c r="AQ299" s="562" t="s">
        <v>156</v>
      </c>
      <c r="BB299" s="1"/>
      <c r="BC299" s="1"/>
      <c r="BD299" s="1"/>
      <c r="BE299" s="1"/>
      <c r="BF299" s="1"/>
      <c r="BG299" s="1"/>
      <c r="BH299" s="1"/>
      <c r="BI299" s="1"/>
    </row>
    <row r="300" spans="2:61" ht="20.149999999999999" customHeight="1">
      <c r="B300" s="38"/>
      <c r="C300" s="86"/>
      <c r="D300" s="109"/>
      <c r="E300" s="110"/>
      <c r="F300" s="134"/>
      <c r="G300" s="134"/>
      <c r="H300" s="187"/>
      <c r="I300" s="234" t="s">
        <v>120</v>
      </c>
      <c r="J300" s="285" t="s">
        <v>382</v>
      </c>
      <c r="K300" s="285"/>
      <c r="L300" s="285"/>
      <c r="M300" s="285"/>
      <c r="N300" s="285"/>
      <c r="O300" s="285"/>
      <c r="P300" s="285"/>
      <c r="Q300" s="319"/>
      <c r="R300" s="350"/>
      <c r="S300" s="417" t="s">
        <v>131</v>
      </c>
      <c r="T300" s="417"/>
      <c r="U300" s="417"/>
      <c r="V300" s="417"/>
      <c r="W300" s="417"/>
      <c r="X300" s="417"/>
      <c r="Y300" s="461">
        <f>+W298*2+W299</f>
        <v>0</v>
      </c>
      <c r="Z300" s="461"/>
      <c r="AA300" s="367" t="s">
        <v>149</v>
      </c>
      <c r="AB300" s="476"/>
      <c r="AC300" s="519"/>
      <c r="AE300" s="1" t="str">
        <f>+I299</f>
        <v>□</v>
      </c>
      <c r="AH300" s="548" t="s">
        <v>278</v>
      </c>
      <c r="AJ300" s="541" t="str">
        <f>IF(Y300&gt;0,IF((V298*2+V299)&lt;550,IF((V298*2+V299)&gt;750,"◆未達","●適合"),"◆未達"),"■未答")</f>
        <v>■未答</v>
      </c>
      <c r="AL300" s="237"/>
      <c r="AM300" s="540" t="s">
        <v>113</v>
      </c>
      <c r="AN300" s="540" t="s">
        <v>34</v>
      </c>
      <c r="AO300" s="540" t="s">
        <v>116</v>
      </c>
      <c r="AP300" s="541" t="s">
        <v>158</v>
      </c>
      <c r="AQ300" s="541" t="s">
        <v>7</v>
      </c>
      <c r="BB300" s="1"/>
      <c r="BC300" s="1"/>
      <c r="BD300" s="1"/>
      <c r="BE300" s="1"/>
      <c r="BF300" s="1"/>
      <c r="BG300" s="1"/>
      <c r="BH300" s="1"/>
      <c r="BI300" s="1"/>
    </row>
    <row r="301" spans="2:61" ht="20.149999999999999" customHeight="1">
      <c r="B301" s="38"/>
      <c r="C301" s="86"/>
      <c r="D301" s="109"/>
      <c r="E301" s="110"/>
      <c r="F301" s="152" t="s">
        <v>19</v>
      </c>
      <c r="G301" s="152"/>
      <c r="H301" s="202"/>
      <c r="I301" s="237"/>
      <c r="J301" s="237"/>
      <c r="K301" s="237"/>
      <c r="L301" s="237"/>
      <c r="M301" s="237"/>
      <c r="N301" s="237"/>
      <c r="O301" s="237"/>
      <c r="P301" s="237"/>
      <c r="Q301" s="318"/>
      <c r="R301" s="352" t="s">
        <v>280</v>
      </c>
      <c r="S301" s="408"/>
      <c r="T301" s="408"/>
      <c r="U301" s="408"/>
      <c r="V301" s="432"/>
      <c r="W301" s="432"/>
      <c r="X301" s="367" t="s">
        <v>149</v>
      </c>
      <c r="Y301" s="367"/>
      <c r="Z301" s="367"/>
      <c r="AA301" s="367"/>
      <c r="AB301" s="476"/>
      <c r="AC301" s="519"/>
      <c r="AE301" s="1" t="str">
        <f>+I300</f>
        <v>□</v>
      </c>
      <c r="AH301" s="543" t="s">
        <v>125</v>
      </c>
      <c r="AJ301" s="541" t="str">
        <f>IF(V301&gt;0,IF(V301&gt;30,"◆30超過","●適合"),"■未答")</f>
        <v>■未答</v>
      </c>
      <c r="BB301" s="1"/>
      <c r="BC301" s="1"/>
      <c r="BD301" s="1"/>
      <c r="BE301" s="1"/>
      <c r="BF301" s="1"/>
      <c r="BG301" s="1"/>
      <c r="BH301" s="1"/>
      <c r="BI301" s="1"/>
    </row>
    <row r="302" spans="2:61" ht="20.149999999999999" customHeight="1">
      <c r="B302" s="38"/>
      <c r="C302" s="86"/>
      <c r="D302" s="109"/>
      <c r="E302" s="110"/>
      <c r="F302" s="115" t="s">
        <v>75</v>
      </c>
      <c r="G302" s="135"/>
      <c r="H302" s="186"/>
      <c r="I302" s="248"/>
      <c r="J302" s="236"/>
      <c r="K302" s="236"/>
      <c r="L302" s="236"/>
      <c r="M302" s="236"/>
      <c r="N302" s="236"/>
      <c r="O302" s="236"/>
      <c r="P302" s="236"/>
      <c r="Q302" s="236"/>
      <c r="R302" s="374"/>
      <c r="S302" s="420"/>
      <c r="T302" s="420"/>
      <c r="U302" s="420"/>
      <c r="V302" s="442"/>
      <c r="W302" s="442"/>
      <c r="X302" s="370"/>
      <c r="Y302" s="370"/>
      <c r="Z302" s="370"/>
      <c r="AA302" s="370"/>
      <c r="AB302" s="483"/>
      <c r="AC302" s="519"/>
      <c r="BB302" s="1"/>
      <c r="BC302" s="1"/>
      <c r="BD302" s="1"/>
      <c r="BE302" s="1"/>
      <c r="BF302" s="1"/>
      <c r="BG302" s="1"/>
      <c r="BH302" s="1"/>
      <c r="BI302" s="1"/>
    </row>
    <row r="303" spans="2:61" ht="20.149999999999999" customHeight="1">
      <c r="B303" s="38"/>
      <c r="C303" s="86"/>
      <c r="D303" s="109"/>
      <c r="E303" s="110"/>
      <c r="F303" s="109"/>
      <c r="G303" s="119"/>
      <c r="H303" s="185"/>
      <c r="I303" s="249"/>
      <c r="J303" s="237"/>
      <c r="K303" s="237"/>
      <c r="L303" s="237"/>
      <c r="M303" s="237"/>
      <c r="N303" s="246" t="s">
        <v>120</v>
      </c>
      <c r="O303" s="285" t="s">
        <v>48</v>
      </c>
      <c r="P303" s="285"/>
      <c r="Q303" s="285"/>
      <c r="R303" s="352" t="s">
        <v>385</v>
      </c>
      <c r="S303" s="408"/>
      <c r="T303" s="408"/>
      <c r="U303" s="408"/>
      <c r="V303" s="246" t="s">
        <v>120</v>
      </c>
      <c r="W303" s="367" t="s">
        <v>226</v>
      </c>
      <c r="X303" s="367"/>
      <c r="Y303" s="246" t="s">
        <v>120</v>
      </c>
      <c r="Z303" s="367" t="s">
        <v>387</v>
      </c>
      <c r="AA303" s="367"/>
      <c r="AB303" s="476"/>
      <c r="AC303" s="519"/>
      <c r="AE303" s="533" t="str">
        <f>+N303</f>
        <v>□</v>
      </c>
      <c r="AH303" s="541" t="str">
        <f>IF(AE303&amp;AE304&amp;AE305="■□□","◎無し",IF(AE303&amp;AE304&amp;AE305="□■□","●適合",IF(AE303&amp;AE304&amp;AE305="□□■","◆未達",IF(AE303&amp;AE304&amp;AE305="□□□","■未答","▼矛盾"))))</f>
        <v>■未答</v>
      </c>
      <c r="AI303" s="549"/>
      <c r="AL303" s="237" t="s">
        <v>40</v>
      </c>
      <c r="AM303" s="562" t="s">
        <v>182</v>
      </c>
      <c r="AN303" s="562" t="s">
        <v>179</v>
      </c>
      <c r="AO303" s="562" t="s">
        <v>184</v>
      </c>
      <c r="AP303" s="562" t="s">
        <v>187</v>
      </c>
      <c r="AQ303" s="562" t="s">
        <v>156</v>
      </c>
      <c r="BB303" s="1"/>
      <c r="BC303" s="1"/>
      <c r="BD303" s="1"/>
      <c r="BE303" s="1"/>
      <c r="BF303" s="1"/>
      <c r="BG303" s="1"/>
      <c r="BH303" s="1"/>
      <c r="BI303" s="1"/>
    </row>
    <row r="304" spans="2:61" ht="20.149999999999999" customHeight="1">
      <c r="B304" s="38"/>
      <c r="C304" s="86"/>
      <c r="D304" s="109"/>
      <c r="E304" s="110"/>
      <c r="F304" s="114"/>
      <c r="G304" s="134"/>
      <c r="H304" s="187"/>
      <c r="I304" s="258" t="s">
        <v>120</v>
      </c>
      <c r="J304" s="285" t="s">
        <v>366</v>
      </c>
      <c r="K304" s="285"/>
      <c r="L304" s="285"/>
      <c r="M304" s="285"/>
      <c r="N304" s="285"/>
      <c r="O304" s="285"/>
      <c r="P304" s="285"/>
      <c r="Q304" s="319"/>
      <c r="R304" s="352" t="s">
        <v>388</v>
      </c>
      <c r="S304" s="408"/>
      <c r="T304" s="408"/>
      <c r="U304" s="408"/>
      <c r="V304" s="246" t="s">
        <v>120</v>
      </c>
      <c r="W304" s="367" t="s">
        <v>226</v>
      </c>
      <c r="X304" s="367"/>
      <c r="Y304" s="246" t="s">
        <v>120</v>
      </c>
      <c r="Z304" s="367" t="s">
        <v>387</v>
      </c>
      <c r="AA304" s="367"/>
      <c r="AB304" s="476"/>
      <c r="AC304" s="519"/>
      <c r="AE304" s="1" t="str">
        <f>+I304</f>
        <v>□</v>
      </c>
      <c r="AL304" s="237"/>
      <c r="AM304" s="540" t="s">
        <v>113</v>
      </c>
      <c r="AN304" s="540" t="s">
        <v>34</v>
      </c>
      <c r="AO304" s="540" t="s">
        <v>116</v>
      </c>
      <c r="AP304" s="541" t="s">
        <v>158</v>
      </c>
      <c r="AQ304" s="541" t="s">
        <v>7</v>
      </c>
      <c r="BB304" s="1"/>
      <c r="BC304" s="1"/>
      <c r="BD304" s="1"/>
      <c r="BE304" s="1"/>
      <c r="BF304" s="1"/>
      <c r="BG304" s="1"/>
      <c r="BH304" s="1"/>
      <c r="BI304" s="1"/>
    </row>
    <row r="305" spans="1:61" ht="20.149999999999999" customHeight="1">
      <c r="B305" s="38"/>
      <c r="C305" s="86"/>
      <c r="D305" s="109"/>
      <c r="E305" s="110"/>
      <c r="F305" s="135" t="s">
        <v>58</v>
      </c>
      <c r="G305" s="135"/>
      <c r="H305" s="186"/>
      <c r="I305" s="258" t="s">
        <v>120</v>
      </c>
      <c r="J305" s="285" t="s">
        <v>389</v>
      </c>
      <c r="K305" s="285"/>
      <c r="L305" s="285"/>
      <c r="M305" s="285"/>
      <c r="N305" s="285"/>
      <c r="O305" s="285"/>
      <c r="P305" s="285"/>
      <c r="Q305" s="319"/>
      <c r="R305" s="352" t="s">
        <v>384</v>
      </c>
      <c r="S305" s="408"/>
      <c r="T305" s="408"/>
      <c r="U305" s="408"/>
      <c r="V305" s="246" t="s">
        <v>120</v>
      </c>
      <c r="W305" s="367" t="s">
        <v>313</v>
      </c>
      <c r="X305" s="367"/>
      <c r="Y305" s="246" t="s">
        <v>120</v>
      </c>
      <c r="Z305" s="463" t="s">
        <v>314</v>
      </c>
      <c r="AA305" s="408"/>
      <c r="AB305" s="463"/>
      <c r="AC305" s="519"/>
      <c r="AE305" s="1" t="str">
        <f>+I305</f>
        <v>□</v>
      </c>
      <c r="AH305" s="548" t="s">
        <v>227</v>
      </c>
      <c r="AJ305" s="540" t="str">
        <f>IF(V305&amp;Y305="■□","◎過分",IF(V305&amp;Y305="□■","●適合",IF(V305&amp;Y305="□□","■未答","▼矛盾")))</f>
        <v>■未答</v>
      </c>
      <c r="BB305" s="1"/>
      <c r="BC305" s="1"/>
      <c r="BD305" s="1"/>
      <c r="BE305" s="1"/>
      <c r="BF305" s="1"/>
      <c r="BG305" s="1"/>
      <c r="BH305" s="1"/>
      <c r="BI305" s="1"/>
    </row>
    <row r="306" spans="1:61" ht="20.149999999999999" customHeight="1">
      <c r="B306" s="38"/>
      <c r="C306" s="86"/>
      <c r="D306" s="109"/>
      <c r="E306" s="110"/>
      <c r="F306" s="119"/>
      <c r="G306" s="119"/>
      <c r="H306" s="185"/>
      <c r="I306" s="230"/>
      <c r="J306" s="285"/>
      <c r="K306" s="285"/>
      <c r="L306" s="285"/>
      <c r="M306" s="285"/>
      <c r="N306" s="285"/>
      <c r="O306" s="285"/>
      <c r="P306" s="285"/>
      <c r="Q306" s="319"/>
      <c r="R306" s="352" t="s">
        <v>315</v>
      </c>
      <c r="S306" s="408"/>
      <c r="T306" s="408"/>
      <c r="U306" s="408"/>
      <c r="V306" s="408"/>
      <c r="W306" s="408"/>
      <c r="X306" s="432"/>
      <c r="Y306" s="432"/>
      <c r="Z306" s="432"/>
      <c r="AA306" s="367" t="s">
        <v>149</v>
      </c>
      <c r="AB306" s="476"/>
      <c r="AC306" s="519"/>
      <c r="AH306" s="548" t="s">
        <v>273</v>
      </c>
      <c r="AJ306" s="541" t="str">
        <f>IF(X306&gt;0,IF(X306&lt;700,"◆低すぎ",IF(X306&gt;900,"◆高すぎ","●適合")),"■未答")</f>
        <v>■未答</v>
      </c>
      <c r="BB306" s="1"/>
      <c r="BC306" s="1"/>
      <c r="BD306" s="1"/>
      <c r="BE306" s="1"/>
      <c r="BF306" s="1"/>
      <c r="BG306" s="1"/>
      <c r="BH306" s="1"/>
      <c r="BI306" s="1"/>
    </row>
    <row r="307" spans="1:61" ht="20.149999999999999" customHeight="1">
      <c r="B307" s="39"/>
      <c r="C307" s="87"/>
      <c r="D307" s="116"/>
      <c r="E307" s="113"/>
      <c r="F307" s="136"/>
      <c r="G307" s="136"/>
      <c r="H307" s="192"/>
      <c r="I307" s="260"/>
      <c r="J307" s="287"/>
      <c r="K307" s="287"/>
      <c r="L307" s="287"/>
      <c r="M307" s="287"/>
      <c r="N307" s="287"/>
      <c r="O307" s="287"/>
      <c r="P307" s="287"/>
      <c r="Q307" s="329"/>
      <c r="R307" s="383"/>
      <c r="S307" s="425"/>
      <c r="T307" s="425"/>
      <c r="U307" s="425"/>
      <c r="V307" s="425"/>
      <c r="W307" s="425"/>
      <c r="X307" s="452"/>
      <c r="Y307" s="452"/>
      <c r="Z307" s="452"/>
      <c r="AA307" s="368"/>
      <c r="AB307" s="493"/>
      <c r="AC307" s="523"/>
      <c r="BB307" s="1"/>
      <c r="BC307" s="1"/>
      <c r="BD307" s="1"/>
      <c r="BE307" s="1"/>
      <c r="BF307" s="1"/>
      <c r="BG307" s="1"/>
      <c r="BH307" s="1"/>
      <c r="BI307" s="1"/>
    </row>
    <row r="308" spans="1:61" s="1" customFormat="1" ht="36" customHeight="1">
      <c r="A308" s="1"/>
      <c r="B308" s="40" t="s">
        <v>331</v>
      </c>
      <c r="C308" s="88"/>
      <c r="D308" s="88"/>
      <c r="E308" s="88"/>
      <c r="F308" s="88"/>
      <c r="G308" s="88"/>
      <c r="H308" s="88"/>
      <c r="I308" s="88"/>
      <c r="J308" s="88"/>
      <c r="K308" s="88"/>
      <c r="L308" s="88"/>
      <c r="M308" s="88"/>
      <c r="N308" s="88"/>
      <c r="O308" s="88"/>
      <c r="P308" s="88"/>
      <c r="Q308" s="88"/>
      <c r="R308" s="88"/>
      <c r="S308" s="88"/>
      <c r="T308" s="88"/>
      <c r="U308" s="88"/>
      <c r="V308" s="88"/>
      <c r="W308" s="88"/>
      <c r="X308" s="88"/>
      <c r="Y308" s="88"/>
      <c r="Z308" s="88"/>
      <c r="AA308" s="88"/>
      <c r="AB308" s="88"/>
      <c r="AC308" s="525"/>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row>
    <row r="309" spans="1:61" s="1" customFormat="1" ht="19.5" customHeight="1">
      <c r="A309" s="4"/>
      <c r="B309" s="35" t="s">
        <v>59</v>
      </c>
      <c r="C309" s="81"/>
      <c r="D309" s="118" t="s">
        <v>269</v>
      </c>
      <c r="E309" s="84"/>
      <c r="F309" s="84"/>
      <c r="G309" s="84"/>
      <c r="H309" s="201"/>
      <c r="I309" s="261" t="s">
        <v>120</v>
      </c>
      <c r="J309" s="279" t="s">
        <v>15</v>
      </c>
      <c r="K309" s="279"/>
      <c r="L309" s="279"/>
      <c r="M309" s="279"/>
      <c r="N309" s="279"/>
      <c r="O309" s="279"/>
      <c r="P309" s="279"/>
      <c r="Q309" s="279"/>
      <c r="R309" s="279"/>
      <c r="S309" s="279"/>
      <c r="T309" s="279"/>
      <c r="U309" s="279"/>
      <c r="V309" s="279"/>
      <c r="W309" s="279"/>
      <c r="X309" s="279"/>
      <c r="Y309" s="279"/>
      <c r="Z309" s="279"/>
      <c r="AA309" s="279"/>
      <c r="AB309" s="279"/>
      <c r="AC309" s="526"/>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row>
    <row r="310" spans="1:61" s="1" customFormat="1" ht="19.5" customHeight="1">
      <c r="A310" s="4"/>
      <c r="B310" s="19"/>
      <c r="C310" s="82"/>
      <c r="D310" s="121"/>
      <c r="E310" s="85"/>
      <c r="F310" s="85"/>
      <c r="G310" s="85"/>
      <c r="H310" s="200"/>
      <c r="I310" s="262" t="s">
        <v>120</v>
      </c>
      <c r="J310" s="281" t="s">
        <v>446</v>
      </c>
      <c r="K310" s="281"/>
      <c r="L310" s="281"/>
      <c r="M310" s="281"/>
      <c r="N310" s="281"/>
      <c r="O310" s="281"/>
      <c r="P310" s="281"/>
      <c r="Q310" s="281"/>
      <c r="R310" s="281"/>
      <c r="S310" s="281"/>
      <c r="T310" s="281"/>
      <c r="U310" s="281"/>
      <c r="V310" s="281"/>
      <c r="W310" s="281"/>
      <c r="X310" s="281"/>
      <c r="Y310" s="281"/>
      <c r="Z310" s="281"/>
      <c r="AA310" s="281"/>
      <c r="AB310" s="281"/>
      <c r="AC310" s="527"/>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row>
    <row r="311" spans="1:61" s="1" customFormat="1" ht="30.75" customHeight="1">
      <c r="A311" s="4"/>
      <c r="B311" s="19"/>
      <c r="C311" s="82"/>
      <c r="D311" s="55" t="s">
        <v>444</v>
      </c>
      <c r="E311" s="66"/>
      <c r="F311" s="66"/>
      <c r="G311" s="66"/>
      <c r="H311" s="198"/>
      <c r="I311" s="263"/>
      <c r="J311" s="292"/>
      <c r="K311" s="292"/>
      <c r="L311" s="300"/>
      <c r="M311" s="292"/>
      <c r="N311" s="309" t="s">
        <v>120</v>
      </c>
      <c r="O311" s="292" t="s">
        <v>371</v>
      </c>
      <c r="P311" s="292"/>
      <c r="Q311" s="330"/>
      <c r="R311" s="384" t="s">
        <v>120</v>
      </c>
      <c r="S311" s="426" t="s">
        <v>210</v>
      </c>
      <c r="T311" s="426"/>
      <c r="U311" s="426"/>
      <c r="V311" s="426"/>
      <c r="W311" s="426"/>
      <c r="X311" s="426"/>
      <c r="Y311" s="426"/>
      <c r="Z311" s="426"/>
      <c r="AA311" s="426"/>
      <c r="AB311" s="494"/>
      <c r="AC311" s="522"/>
      <c r="AD311" s="1"/>
      <c r="AE311" s="1" t="str">
        <f>+N311</f>
        <v>□</v>
      </c>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row>
    <row r="312" spans="1:61" s="1" customFormat="1" ht="17.25" customHeight="1">
      <c r="A312" s="4"/>
      <c r="B312" s="19"/>
      <c r="C312" s="82"/>
      <c r="D312" s="61"/>
      <c r="E312" s="55" t="s">
        <v>26</v>
      </c>
      <c r="F312" s="66"/>
      <c r="G312" s="66"/>
      <c r="H312" s="198"/>
      <c r="I312" s="264" t="s">
        <v>120</v>
      </c>
      <c r="J312" s="282" t="s">
        <v>367</v>
      </c>
      <c r="K312" s="282"/>
      <c r="L312" s="282"/>
      <c r="M312" s="282"/>
      <c r="N312" s="282"/>
      <c r="O312" s="282"/>
      <c r="P312" s="282"/>
      <c r="Q312" s="325"/>
      <c r="R312" s="385"/>
      <c r="S312" s="420"/>
      <c r="T312" s="420"/>
      <c r="U312" s="420"/>
      <c r="V312" s="420"/>
      <c r="W312" s="420"/>
      <c r="X312" s="420"/>
      <c r="Y312" s="420"/>
      <c r="Z312" s="420"/>
      <c r="AA312" s="420"/>
      <c r="AB312" s="486"/>
      <c r="AC312" s="520"/>
      <c r="AD312" s="1"/>
      <c r="AE312" s="533" t="str">
        <f t="shared" ref="AE312:AE322" si="2">+I312</f>
        <v>□</v>
      </c>
      <c r="AF312" s="1"/>
      <c r="AG312" s="1"/>
      <c r="AH312" s="541" t="str">
        <f>IF(AE311&amp;AE312&amp;AE313="■□□","◎無し",IF(AE311&amp;AE312&amp;AE313="□■□","●適合",IF(AE311&amp;AE312&amp;AE313="□□■","◆未達",IF(AE311&amp;AE312&amp;AE313="□□□","■未答","▼矛盾"))))</f>
        <v>■未答</v>
      </c>
      <c r="AI312" s="1"/>
      <c r="AJ312" s="1"/>
      <c r="AK312" s="1"/>
      <c r="AL312" s="237" t="s">
        <v>40</v>
      </c>
      <c r="AM312" s="562" t="s">
        <v>182</v>
      </c>
      <c r="AN312" s="562" t="s">
        <v>179</v>
      </c>
      <c r="AO312" s="562" t="s">
        <v>184</v>
      </c>
      <c r="AP312" s="562" t="s">
        <v>187</v>
      </c>
      <c r="AQ312" s="562" t="s">
        <v>156</v>
      </c>
      <c r="AR312" s="1"/>
      <c r="AS312" s="1"/>
      <c r="AT312" s="1"/>
      <c r="AU312" s="1"/>
      <c r="AV312" s="1"/>
      <c r="AW312" s="1"/>
      <c r="AX312" s="1"/>
      <c r="AY312" s="1"/>
      <c r="AZ312" s="1"/>
      <c r="BA312" s="1"/>
      <c r="BB312" s="1"/>
      <c r="BC312" s="1"/>
      <c r="BD312" s="1"/>
      <c r="BE312" s="1"/>
      <c r="BF312" s="1"/>
      <c r="BG312" s="1"/>
      <c r="BH312" s="1"/>
      <c r="BI312" s="1"/>
    </row>
    <row r="313" spans="1:61" s="1" customFormat="1" ht="17.25" customHeight="1">
      <c r="A313" s="4"/>
      <c r="B313" s="19"/>
      <c r="C313" s="82"/>
      <c r="D313" s="61"/>
      <c r="E313" s="121"/>
      <c r="F313" s="85"/>
      <c r="G313" s="85"/>
      <c r="H313" s="200"/>
      <c r="I313" s="254" t="s">
        <v>120</v>
      </c>
      <c r="J313" s="285" t="s">
        <v>87</v>
      </c>
      <c r="K313" s="285"/>
      <c r="L313" s="285"/>
      <c r="M313" s="285"/>
      <c r="N313" s="285"/>
      <c r="O313" s="285"/>
      <c r="P313" s="285"/>
      <c r="Q313" s="319"/>
      <c r="R313" s="380"/>
      <c r="S313" s="409"/>
      <c r="T313" s="409"/>
      <c r="U313" s="409"/>
      <c r="V313" s="409"/>
      <c r="W313" s="409"/>
      <c r="X313" s="409"/>
      <c r="Y313" s="409"/>
      <c r="Z313" s="409"/>
      <c r="AA313" s="409"/>
      <c r="AB313" s="409"/>
      <c r="AC313" s="521"/>
      <c r="AD313" s="1"/>
      <c r="AE313" s="1" t="str">
        <f t="shared" si="2"/>
        <v>□</v>
      </c>
      <c r="AF313" s="1"/>
      <c r="AG313" s="1"/>
      <c r="AH313" s="1"/>
      <c r="AI313" s="1"/>
      <c r="AJ313" s="1"/>
      <c r="AK313" s="1"/>
      <c r="AL313" s="237"/>
      <c r="AM313" s="540" t="s">
        <v>113</v>
      </c>
      <c r="AN313" s="540" t="s">
        <v>34</v>
      </c>
      <c r="AO313" s="540" t="s">
        <v>116</v>
      </c>
      <c r="AP313" s="541" t="s">
        <v>158</v>
      </c>
      <c r="AQ313" s="541" t="s">
        <v>7</v>
      </c>
      <c r="AR313" s="1"/>
      <c r="AS313" s="1"/>
      <c r="AT313" s="1"/>
      <c r="AU313" s="1"/>
      <c r="AV313" s="1"/>
      <c r="AW313" s="1"/>
      <c r="AX313" s="1"/>
      <c r="AY313" s="1"/>
      <c r="AZ313" s="1"/>
      <c r="BA313" s="1"/>
      <c r="BB313" s="1"/>
      <c r="BC313" s="1"/>
      <c r="BD313" s="1"/>
      <c r="BE313" s="1"/>
      <c r="BF313" s="1"/>
      <c r="BG313" s="1"/>
      <c r="BH313" s="1"/>
      <c r="BI313" s="1"/>
    </row>
    <row r="314" spans="1:61" s="1" customFormat="1" ht="17.25" customHeight="1">
      <c r="A314" s="4"/>
      <c r="B314" s="19"/>
      <c r="C314" s="82"/>
      <c r="D314" s="61"/>
      <c r="E314" s="55" t="s">
        <v>80</v>
      </c>
      <c r="F314" s="66"/>
      <c r="G314" s="66"/>
      <c r="H314" s="198"/>
      <c r="I314" s="264" t="s">
        <v>120</v>
      </c>
      <c r="J314" s="282" t="s">
        <v>288</v>
      </c>
      <c r="K314" s="282"/>
      <c r="L314" s="282"/>
      <c r="M314" s="282"/>
      <c r="N314" s="282"/>
      <c r="O314" s="282"/>
      <c r="P314" s="282"/>
      <c r="Q314" s="325"/>
      <c r="R314" s="374" t="s">
        <v>252</v>
      </c>
      <c r="S314" s="420"/>
      <c r="T314" s="420"/>
      <c r="U314" s="420"/>
      <c r="V314" s="420"/>
      <c r="W314" s="420"/>
      <c r="X314" s="449"/>
      <c r="Y314" s="449"/>
      <c r="Z314" s="449"/>
      <c r="AA314" s="370" t="s">
        <v>149</v>
      </c>
      <c r="AB314" s="370"/>
      <c r="AC314" s="520"/>
      <c r="AD314" s="1"/>
      <c r="AE314" s="533" t="str">
        <f t="shared" si="2"/>
        <v>□</v>
      </c>
      <c r="AF314" s="1">
        <f>IF(AE315="■",1,IF(AE316="■",1,0))</f>
        <v>0</v>
      </c>
      <c r="AG314" s="1"/>
      <c r="AH314" s="541" t="str">
        <f>IF(AE311&amp;AE314&amp;AE315="■□□","◎無し",IF(AE311&amp;AE314&amp;AE315="□■□","●適合",IF(AE311&amp;AE314&amp;AE315="□□■","◆未達",IF(AE311&amp;AE314&amp;AE315="□□□","■未答","▼矛盾"))))</f>
        <v>■未答</v>
      </c>
      <c r="AI314" s="542"/>
      <c r="AJ314" s="2"/>
      <c r="AK314" s="2"/>
      <c r="AL314" s="237" t="s">
        <v>40</v>
      </c>
      <c r="AM314" s="562" t="s">
        <v>182</v>
      </c>
      <c r="AN314" s="562" t="s">
        <v>179</v>
      </c>
      <c r="AO314" s="562" t="s">
        <v>184</v>
      </c>
      <c r="AP314" s="562" t="s">
        <v>187</v>
      </c>
      <c r="AQ314" s="562" t="s">
        <v>156</v>
      </c>
      <c r="AR314" s="1"/>
      <c r="AS314" s="1"/>
      <c r="AT314" s="1"/>
      <c r="AU314" s="1"/>
      <c r="AV314" s="1"/>
      <c r="AW314" s="1"/>
      <c r="AX314" s="1"/>
      <c r="AY314" s="1"/>
      <c r="AZ314" s="1"/>
      <c r="BA314" s="1"/>
      <c r="BB314" s="1"/>
      <c r="BC314" s="1"/>
      <c r="BD314" s="1"/>
      <c r="BE314" s="1"/>
      <c r="BF314" s="1"/>
      <c r="BG314" s="1"/>
      <c r="BH314" s="1"/>
      <c r="BI314" s="1"/>
    </row>
    <row r="315" spans="1:61" s="1" customFormat="1" ht="17.25" customHeight="1">
      <c r="A315" s="4"/>
      <c r="B315" s="19"/>
      <c r="C315" s="82"/>
      <c r="D315" s="122"/>
      <c r="E315" s="121"/>
      <c r="F315" s="85"/>
      <c r="G315" s="85"/>
      <c r="H315" s="200"/>
      <c r="I315" s="265" t="s">
        <v>120</v>
      </c>
      <c r="J315" s="281" t="s">
        <v>398</v>
      </c>
      <c r="K315" s="281"/>
      <c r="L315" s="281"/>
      <c r="M315" s="281"/>
      <c r="N315" s="281"/>
      <c r="O315" s="281"/>
      <c r="P315" s="281"/>
      <c r="Q315" s="321"/>
      <c r="R315" s="353"/>
      <c r="S315" s="409"/>
      <c r="T315" s="409"/>
      <c r="U315" s="409"/>
      <c r="V315" s="409"/>
      <c r="W315" s="409"/>
      <c r="X315" s="451"/>
      <c r="Y315" s="451"/>
      <c r="Z315" s="451"/>
      <c r="AA315" s="371"/>
      <c r="AB315" s="371"/>
      <c r="AC315" s="521"/>
      <c r="AD315" s="1"/>
      <c r="AE315" s="1" t="str">
        <f t="shared" si="2"/>
        <v>□</v>
      </c>
      <c r="AF315" s="1">
        <f>+X314</f>
        <v>0</v>
      </c>
      <c r="AG315" s="1"/>
      <c r="AH315" s="2"/>
      <c r="AI315" s="2"/>
      <c r="AJ315" s="540" t="str">
        <f>IF(AF314=1,IF(AF315=0,"■未答",IF(AF315&lt;750,"◆未達","●範囲内")),"■未答")</f>
        <v>■未答</v>
      </c>
      <c r="AK315" s="2"/>
      <c r="AL315" s="237"/>
      <c r="AM315" s="540" t="s">
        <v>113</v>
      </c>
      <c r="AN315" s="540" t="s">
        <v>34</v>
      </c>
      <c r="AO315" s="540" t="s">
        <v>116</v>
      </c>
      <c r="AP315" s="541" t="s">
        <v>158</v>
      </c>
      <c r="AQ315" s="541" t="s">
        <v>7</v>
      </c>
      <c r="AR315" s="1"/>
      <c r="AS315" s="1"/>
      <c r="AT315" s="1"/>
      <c r="AU315" s="1"/>
      <c r="AV315" s="1"/>
      <c r="AW315" s="1"/>
      <c r="AX315" s="1"/>
      <c r="AY315" s="1"/>
      <c r="AZ315" s="1"/>
      <c r="BA315" s="1"/>
      <c r="BB315" s="1"/>
      <c r="BC315" s="1"/>
      <c r="BD315" s="1"/>
      <c r="BE315" s="1"/>
      <c r="BF315" s="1"/>
      <c r="BG315" s="1"/>
      <c r="BH315" s="1"/>
      <c r="BI315" s="1"/>
    </row>
    <row r="316" spans="1:61" s="1" customFormat="1" ht="17.25" customHeight="1">
      <c r="A316" s="4"/>
      <c r="B316" s="19"/>
      <c r="C316" s="82"/>
      <c r="D316" s="109"/>
      <c r="E316" s="55" t="s">
        <v>458</v>
      </c>
      <c r="F316" s="66"/>
      <c r="G316" s="66"/>
      <c r="H316" s="198"/>
      <c r="I316" s="233" t="s">
        <v>120</v>
      </c>
      <c r="J316" s="282" t="s">
        <v>122</v>
      </c>
      <c r="K316" s="282"/>
      <c r="L316" s="282"/>
      <c r="M316" s="282"/>
      <c r="N316" s="282"/>
      <c r="O316" s="282"/>
      <c r="P316" s="282"/>
      <c r="Q316" s="325"/>
      <c r="R316" s="358"/>
      <c r="S316" s="370"/>
      <c r="T316" s="370"/>
      <c r="U316" s="370"/>
      <c r="V316" s="370"/>
      <c r="W316" s="370"/>
      <c r="X316" s="370"/>
      <c r="Y316" s="370"/>
      <c r="Z316" s="370"/>
      <c r="AA316" s="370"/>
      <c r="AB316" s="370"/>
      <c r="AC316" s="520"/>
      <c r="AD316" s="1"/>
      <c r="AE316" s="533" t="str">
        <f t="shared" si="2"/>
        <v>□</v>
      </c>
      <c r="AF316" s="1"/>
      <c r="AG316" s="1"/>
      <c r="AH316" s="541" t="str">
        <f>IF(AE316&amp;AE317&amp;AE318="■□□","◎無し",IF(AE316&amp;AE317&amp;AE318="□■□","●適合",IF(AE316&amp;AE317&amp;AE318="□□■","◆未達",IF(AE316&amp;AE317&amp;AE318="□□□","■未答","▼矛盾"))))</f>
        <v>■未答</v>
      </c>
      <c r="AI316" s="549"/>
      <c r="AJ316" s="549"/>
      <c r="AK316" s="564"/>
      <c r="AL316" s="237" t="s">
        <v>40</v>
      </c>
      <c r="AM316" s="562" t="s">
        <v>182</v>
      </c>
      <c r="AN316" s="562" t="s">
        <v>179</v>
      </c>
      <c r="AO316" s="562" t="s">
        <v>184</v>
      </c>
      <c r="AP316" s="562" t="s">
        <v>187</v>
      </c>
      <c r="AQ316" s="562" t="s">
        <v>156</v>
      </c>
      <c r="AR316" s="1"/>
      <c r="AS316" s="1"/>
      <c r="AT316" s="1"/>
      <c r="AU316" s="1"/>
      <c r="AV316" s="1"/>
      <c r="AW316" s="1"/>
      <c r="AX316" s="1"/>
      <c r="AY316" s="1"/>
      <c r="AZ316" s="1"/>
      <c r="BA316" s="1"/>
      <c r="BB316" s="1"/>
      <c r="BC316" s="1"/>
      <c r="BD316" s="1"/>
      <c r="BE316" s="1"/>
      <c r="BF316" s="1"/>
      <c r="BG316" s="1"/>
      <c r="BH316" s="1"/>
      <c r="BI316" s="1"/>
    </row>
    <row r="317" spans="1:61" s="1" customFormat="1" ht="17.25" customHeight="1">
      <c r="A317" s="4"/>
      <c r="B317" s="19"/>
      <c r="C317" s="82"/>
      <c r="D317" s="109"/>
      <c r="E317" s="61"/>
      <c r="F317" s="64"/>
      <c r="G317" s="64"/>
      <c r="H317" s="199"/>
      <c r="I317" s="234" t="s">
        <v>120</v>
      </c>
      <c r="J317" s="285" t="s">
        <v>442</v>
      </c>
      <c r="K317" s="285"/>
      <c r="L317" s="285"/>
      <c r="M317" s="285"/>
      <c r="N317" s="285"/>
      <c r="O317" s="285"/>
      <c r="P317" s="285"/>
      <c r="Q317" s="319"/>
      <c r="R317" s="350"/>
      <c r="S317" s="367"/>
      <c r="T317" s="367"/>
      <c r="U317" s="367"/>
      <c r="V317" s="367"/>
      <c r="W317" s="367"/>
      <c r="X317" s="367"/>
      <c r="Y317" s="367"/>
      <c r="Z317" s="367"/>
      <c r="AA317" s="367"/>
      <c r="AB317" s="367"/>
      <c r="AC317" s="519"/>
      <c r="AD317" s="1"/>
      <c r="AE317" s="1" t="str">
        <f t="shared" si="2"/>
        <v>□</v>
      </c>
      <c r="AF317" s="1"/>
      <c r="AG317" s="1"/>
      <c r="AH317" s="2"/>
      <c r="AI317" s="2"/>
      <c r="AJ317" s="549"/>
      <c r="AK317" s="564"/>
      <c r="AL317" s="237"/>
      <c r="AM317" s="540" t="s">
        <v>113</v>
      </c>
      <c r="AN317" s="540" t="s">
        <v>34</v>
      </c>
      <c r="AO317" s="540" t="s">
        <v>116</v>
      </c>
      <c r="AP317" s="541" t="s">
        <v>158</v>
      </c>
      <c r="AQ317" s="541" t="s">
        <v>7</v>
      </c>
      <c r="AR317" s="1"/>
      <c r="AS317" s="1"/>
      <c r="AT317" s="1"/>
      <c r="AU317" s="1"/>
      <c r="AV317" s="1"/>
      <c r="AW317" s="1"/>
      <c r="AX317" s="1"/>
      <c r="AY317" s="1"/>
      <c r="AZ317" s="1"/>
      <c r="BA317" s="1"/>
      <c r="BB317" s="1"/>
      <c r="BC317" s="1"/>
      <c r="BD317" s="1"/>
      <c r="BE317" s="1"/>
      <c r="BF317" s="1"/>
      <c r="BG317" s="1"/>
      <c r="BH317" s="1"/>
      <c r="BI317" s="1"/>
    </row>
    <row r="318" spans="1:61" s="1" customFormat="1" ht="17.25" customHeight="1">
      <c r="A318" s="4"/>
      <c r="B318" s="19"/>
      <c r="C318" s="82"/>
      <c r="D318" s="109"/>
      <c r="E318" s="121"/>
      <c r="F318" s="85"/>
      <c r="G318" s="85"/>
      <c r="H318" s="200"/>
      <c r="I318" s="222" t="s">
        <v>120</v>
      </c>
      <c r="J318" s="281" t="s">
        <v>250</v>
      </c>
      <c r="K318" s="281"/>
      <c r="L318" s="281"/>
      <c r="M318" s="281"/>
      <c r="N318" s="281"/>
      <c r="O318" s="281"/>
      <c r="P318" s="281"/>
      <c r="Q318" s="321"/>
      <c r="R318" s="357"/>
      <c r="S318" s="371"/>
      <c r="T318" s="371"/>
      <c r="U318" s="371"/>
      <c r="V318" s="371"/>
      <c r="W318" s="371"/>
      <c r="X318" s="371"/>
      <c r="Y318" s="371"/>
      <c r="Z318" s="371"/>
      <c r="AA318" s="371"/>
      <c r="AB318" s="371"/>
      <c r="AC318" s="521"/>
      <c r="AD318" s="1"/>
      <c r="AE318" s="1" t="str">
        <f t="shared" si="2"/>
        <v>□</v>
      </c>
      <c r="AF318" s="1"/>
      <c r="AG318" s="1"/>
      <c r="AH318" s="551"/>
      <c r="AI318" s="2"/>
      <c r="AJ318" s="2"/>
      <c r="AK318" s="2"/>
      <c r="AL318" s="2"/>
      <c r="AM318" s="2"/>
      <c r="AN318" s="2"/>
      <c r="AO318" s="2"/>
      <c r="AP318" s="2"/>
      <c r="AQ318" s="1"/>
      <c r="AR318" s="1"/>
      <c r="AS318" s="1"/>
      <c r="AT318" s="1"/>
      <c r="AU318" s="1"/>
      <c r="AV318" s="1"/>
      <c r="AW318" s="1"/>
      <c r="AX318" s="1"/>
      <c r="AY318" s="1"/>
      <c r="AZ318" s="1"/>
      <c r="BA318" s="1"/>
      <c r="BB318" s="1"/>
      <c r="BC318" s="1"/>
      <c r="BD318" s="1"/>
      <c r="BE318" s="1"/>
      <c r="BF318" s="1"/>
      <c r="BG318" s="1"/>
      <c r="BH318" s="1"/>
      <c r="BI318" s="1"/>
    </row>
    <row r="319" spans="1:61" s="1" customFormat="1" ht="19.5" customHeight="1">
      <c r="A319" s="4"/>
      <c r="B319" s="19"/>
      <c r="C319" s="82"/>
      <c r="D319" s="123"/>
      <c r="E319" s="55" t="s">
        <v>135</v>
      </c>
      <c r="F319" s="66"/>
      <c r="G319" s="66"/>
      <c r="H319" s="198"/>
      <c r="I319" s="266" t="s">
        <v>120</v>
      </c>
      <c r="J319" s="293" t="s">
        <v>424</v>
      </c>
      <c r="K319" s="293"/>
      <c r="L319" s="301"/>
      <c r="M319" s="293"/>
      <c r="N319" s="293"/>
      <c r="O319" s="293"/>
      <c r="P319" s="294"/>
      <c r="Q319" s="318"/>
      <c r="R319" s="348" t="s">
        <v>120</v>
      </c>
      <c r="S319" s="427" t="s">
        <v>204</v>
      </c>
      <c r="T319" s="427"/>
      <c r="U319" s="427"/>
      <c r="V319" s="427"/>
      <c r="W319" s="427"/>
      <c r="X319" s="427"/>
      <c r="Y319" s="427"/>
      <c r="Z319" s="427"/>
      <c r="AA319" s="427"/>
      <c r="AB319" s="463"/>
      <c r="AC319" s="519"/>
      <c r="AD319" s="1"/>
      <c r="AE319" s="533" t="str">
        <f t="shared" si="2"/>
        <v>□</v>
      </c>
      <c r="AF319" s="1"/>
      <c r="AG319" s="1"/>
      <c r="AH319" s="541" t="str">
        <f>IF(AE311&amp;AE319&amp;AE320="■□□","◎無し",IF(AE311&amp;AE319&amp;AE320="□■□","●適合",IF(AE311&amp;AE319&amp;AE320="□□■","◆未達",IF(AE311&amp;AE319&amp;AE320="□□□","■未答","▼矛盾"))))</f>
        <v>■未答</v>
      </c>
      <c r="AI319" s="555"/>
      <c r="AJ319" s="1"/>
      <c r="AK319" s="1"/>
      <c r="AL319" s="294" t="s">
        <v>40</v>
      </c>
      <c r="AM319" s="533" t="s">
        <v>182</v>
      </c>
      <c r="AN319" s="533" t="s">
        <v>179</v>
      </c>
      <c r="AO319" s="533" t="s">
        <v>184</v>
      </c>
      <c r="AP319" s="533" t="s">
        <v>187</v>
      </c>
      <c r="AQ319" s="533" t="s">
        <v>156</v>
      </c>
      <c r="AR319" s="1"/>
      <c r="AS319" s="1"/>
      <c r="AT319" s="1"/>
      <c r="AU319" s="1"/>
      <c r="AV319" s="1"/>
      <c r="AW319" s="1"/>
      <c r="AX319" s="1"/>
      <c r="AY319" s="1"/>
      <c r="AZ319" s="1"/>
      <c r="BA319" s="1"/>
      <c r="BB319" s="1"/>
      <c r="BC319" s="1"/>
      <c r="BD319" s="1"/>
      <c r="BE319" s="1"/>
      <c r="BF319" s="1"/>
      <c r="BG319" s="1"/>
      <c r="BH319" s="1"/>
      <c r="BI319" s="1"/>
    </row>
    <row r="320" spans="1:61" s="1" customFormat="1" ht="18" customHeight="1">
      <c r="A320" s="4"/>
      <c r="B320" s="19"/>
      <c r="C320" s="82"/>
      <c r="D320" s="123"/>
      <c r="E320" s="61"/>
      <c r="F320" s="64"/>
      <c r="G320" s="64"/>
      <c r="H320" s="199"/>
      <c r="I320" s="255" t="s">
        <v>120</v>
      </c>
      <c r="J320" s="238" t="s">
        <v>358</v>
      </c>
      <c r="K320" s="238"/>
      <c r="L320" s="238"/>
      <c r="M320" s="238"/>
      <c r="N320" s="238"/>
      <c r="O320" s="238"/>
      <c r="P320" s="238"/>
      <c r="Q320" s="323"/>
      <c r="R320" s="386"/>
      <c r="S320" s="390"/>
      <c r="T320" s="390"/>
      <c r="U320" s="390"/>
      <c r="V320" s="390"/>
      <c r="W320" s="390"/>
      <c r="X320" s="390"/>
      <c r="Y320" s="390"/>
      <c r="Z320" s="390"/>
      <c r="AA320" s="390"/>
      <c r="AB320" s="485"/>
      <c r="AC320" s="519"/>
      <c r="AD320" s="1"/>
      <c r="AE320" s="1" t="str">
        <f t="shared" si="2"/>
        <v>□</v>
      </c>
      <c r="AF320" s="1"/>
      <c r="AG320" s="1"/>
      <c r="AH320" s="1"/>
      <c r="AI320" s="1"/>
      <c r="AJ320" s="465"/>
      <c r="AK320" s="1"/>
      <c r="AL320" s="294"/>
      <c r="AM320" s="541" t="s">
        <v>113</v>
      </c>
      <c r="AN320" s="541" t="s">
        <v>34</v>
      </c>
      <c r="AO320" s="541" t="s">
        <v>116</v>
      </c>
      <c r="AP320" s="541" t="s">
        <v>158</v>
      </c>
      <c r="AQ320" s="541" t="s">
        <v>7</v>
      </c>
      <c r="AR320" s="1"/>
      <c r="AS320" s="1"/>
      <c r="AT320" s="1"/>
      <c r="AU320" s="1"/>
      <c r="AV320" s="1"/>
      <c r="AW320" s="1"/>
      <c r="AX320" s="1"/>
      <c r="AY320" s="1"/>
      <c r="AZ320" s="1"/>
      <c r="BA320" s="1"/>
      <c r="BB320" s="1"/>
      <c r="BC320" s="1"/>
      <c r="BD320" s="1"/>
      <c r="BE320" s="1"/>
      <c r="BF320" s="1"/>
      <c r="BG320" s="1"/>
      <c r="BH320" s="1"/>
      <c r="BI320" s="1"/>
    </row>
    <row r="321" spans="1:43" s="1" customFormat="1" ht="17.149999999999999" customHeight="1">
      <c r="A321" s="4"/>
      <c r="B321" s="19"/>
      <c r="C321" s="82"/>
      <c r="D321" s="123"/>
      <c r="E321" s="110"/>
      <c r="F321" s="55" t="s">
        <v>445</v>
      </c>
      <c r="G321" s="66"/>
      <c r="H321" s="198"/>
      <c r="I321" s="233" t="s">
        <v>120</v>
      </c>
      <c r="J321" s="236" t="s">
        <v>251</v>
      </c>
      <c r="K321" s="236"/>
      <c r="L321" s="236"/>
      <c r="M321" s="236"/>
      <c r="N321" s="236"/>
      <c r="O321" s="236"/>
      <c r="P321" s="236"/>
      <c r="Q321" s="320"/>
      <c r="R321" s="387"/>
      <c r="S321" s="389"/>
      <c r="T321" s="389"/>
      <c r="U321" s="389"/>
      <c r="V321" s="389"/>
      <c r="W321" s="389"/>
      <c r="X321" s="389"/>
      <c r="Y321" s="389"/>
      <c r="Z321" s="389"/>
      <c r="AA321" s="389"/>
      <c r="AB321" s="475" t="s">
        <v>351</v>
      </c>
      <c r="AC321" s="520"/>
      <c r="AD321" s="1"/>
      <c r="AE321" s="533" t="str">
        <f t="shared" si="2"/>
        <v>□</v>
      </c>
      <c r="AF321" s="1"/>
      <c r="AG321" s="1"/>
      <c r="AH321" s="541" t="str">
        <f>IF(AE311&amp;AE321&amp;AE322="■□□","◎無し",IF(AE311&amp;AE321&amp;AE322="□■□","●適合",IF(AE311&amp;AE321&amp;AE322="□□■","◆未達",IF(AE311&amp;AE321&amp;AE322="□□□","■未答","▼矛盾"))))</f>
        <v>■未答</v>
      </c>
      <c r="AI321" s="555"/>
      <c r="AJ321" s="1"/>
      <c r="AK321" s="1"/>
      <c r="AL321" s="294" t="s">
        <v>40</v>
      </c>
      <c r="AM321" s="533" t="s">
        <v>182</v>
      </c>
      <c r="AN321" s="533" t="s">
        <v>179</v>
      </c>
      <c r="AO321" s="533" t="s">
        <v>184</v>
      </c>
      <c r="AP321" s="533" t="s">
        <v>187</v>
      </c>
      <c r="AQ321" s="533" t="s">
        <v>156</v>
      </c>
    </row>
    <row r="322" spans="1:43" s="1" customFormat="1" ht="17.149999999999999" customHeight="1">
      <c r="A322" s="4"/>
      <c r="B322" s="19"/>
      <c r="C322" s="82"/>
      <c r="D322" s="123"/>
      <c r="E322" s="109"/>
      <c r="F322" s="61"/>
      <c r="G322" s="64"/>
      <c r="H322" s="199"/>
      <c r="I322" s="267" t="s">
        <v>120</v>
      </c>
      <c r="J322" s="294" t="s">
        <v>254</v>
      </c>
      <c r="K322" s="294"/>
      <c r="L322" s="294"/>
      <c r="M322" s="294"/>
      <c r="N322" s="294"/>
      <c r="O322" s="294"/>
      <c r="P322" s="294"/>
      <c r="Q322" s="318"/>
      <c r="R322" s="352" t="s">
        <v>249</v>
      </c>
      <c r="S322" s="427"/>
      <c r="T322" s="427"/>
      <c r="U322" s="427"/>
      <c r="V322" s="427"/>
      <c r="W322" s="427"/>
      <c r="X322" s="453"/>
      <c r="Y322" s="453"/>
      <c r="Z322" s="453"/>
      <c r="AA322" s="394" t="s">
        <v>149</v>
      </c>
      <c r="AB322" s="394"/>
      <c r="AC322" s="519"/>
      <c r="AD322" s="1"/>
      <c r="AE322" s="1" t="str">
        <f t="shared" si="2"/>
        <v>□</v>
      </c>
      <c r="AF322" s="1"/>
      <c r="AG322" s="1"/>
      <c r="AH322" s="543" t="s">
        <v>82</v>
      </c>
      <c r="AI322" s="1"/>
      <c r="AJ322" s="541" t="str">
        <f>IF(X322&gt;0,IF(X322&lt;1300,"◆未達","●適合"),"■未答")</f>
        <v>■未答</v>
      </c>
      <c r="AK322" s="1"/>
      <c r="AL322" s="294"/>
      <c r="AM322" s="541" t="s">
        <v>113</v>
      </c>
      <c r="AN322" s="541" t="s">
        <v>34</v>
      </c>
      <c r="AO322" s="541" t="s">
        <v>116</v>
      </c>
      <c r="AP322" s="541" t="s">
        <v>158</v>
      </c>
      <c r="AQ322" s="541" t="s">
        <v>7</v>
      </c>
    </row>
    <row r="323" spans="1:43" s="1" customFormat="1" ht="17.149999999999999" customHeight="1">
      <c r="A323" s="4"/>
      <c r="B323" s="19"/>
      <c r="C323" s="82"/>
      <c r="D323" s="123"/>
      <c r="E323" s="109"/>
      <c r="F323" s="121"/>
      <c r="G323" s="85"/>
      <c r="H323" s="200"/>
      <c r="I323" s="239"/>
      <c r="J323" s="238"/>
      <c r="K323" s="238"/>
      <c r="L323" s="238"/>
      <c r="M323" s="238"/>
      <c r="N323" s="238"/>
      <c r="O323" s="238"/>
      <c r="P323" s="238"/>
      <c r="Q323" s="323"/>
      <c r="R323" s="386"/>
      <c r="S323" s="390"/>
      <c r="T323" s="390"/>
      <c r="U323" s="390"/>
      <c r="V323" s="390"/>
      <c r="W323" s="390"/>
      <c r="X323" s="390"/>
      <c r="Y323" s="390"/>
      <c r="Z323" s="390"/>
      <c r="AA323" s="390"/>
      <c r="AB323" s="390"/>
      <c r="AC323" s="521"/>
      <c r="AD323" s="1"/>
      <c r="AE323" s="1"/>
      <c r="AF323" s="1"/>
      <c r="AG323" s="1"/>
      <c r="AH323" s="1"/>
      <c r="AI323" s="1"/>
      <c r="AJ323" s="1"/>
      <c r="AK323" s="1"/>
      <c r="AL323" s="1"/>
      <c r="AM323" s="1"/>
      <c r="AN323" s="1"/>
      <c r="AO323" s="1"/>
      <c r="AP323" s="1"/>
      <c r="AQ323" s="1"/>
    </row>
    <row r="324" spans="1:43" s="1" customFormat="1" ht="20.149999999999999" customHeight="1">
      <c r="A324" s="4"/>
      <c r="B324" s="19"/>
      <c r="C324" s="82"/>
      <c r="D324" s="123"/>
      <c r="E324" s="110"/>
      <c r="F324" s="66" t="s">
        <v>393</v>
      </c>
      <c r="G324" s="66"/>
      <c r="H324" s="198"/>
      <c r="I324" s="233" t="s">
        <v>120</v>
      </c>
      <c r="J324" s="236" t="s">
        <v>251</v>
      </c>
      <c r="K324" s="236"/>
      <c r="L324" s="236"/>
      <c r="M324" s="236"/>
      <c r="N324" s="236"/>
      <c r="O324" s="236"/>
      <c r="P324" s="236"/>
      <c r="Q324" s="320"/>
      <c r="R324" s="374" t="s">
        <v>361</v>
      </c>
      <c r="S324" s="420"/>
      <c r="T324" s="420"/>
      <c r="U324" s="420"/>
      <c r="V324" s="420"/>
      <c r="W324" s="420"/>
      <c r="X324" s="454"/>
      <c r="Y324" s="454"/>
      <c r="Z324" s="454"/>
      <c r="AA324" s="389" t="s">
        <v>149</v>
      </c>
      <c r="AB324" s="389"/>
      <c r="AC324" s="519"/>
      <c r="AD324" s="1"/>
      <c r="AE324" s="533" t="str">
        <f>+I324</f>
        <v>□</v>
      </c>
      <c r="AF324" s="1"/>
      <c r="AG324" s="1"/>
      <c r="AH324" s="541" t="str">
        <f>IF(AE311&amp;AE324&amp;AE325="■□□","◎無し",IF(AE311&amp;AE324&amp;AE325="□■□","●適合",IF(AE311&amp;AE324&amp;AE325="□□■","◆未達",IF(AE311&amp;AE324&amp;AE325="□□□","■未答","▼矛盾"))))</f>
        <v>■未答</v>
      </c>
      <c r="AI324" s="555"/>
      <c r="AJ324" s="1"/>
      <c r="AK324" s="1"/>
      <c r="AL324" s="294" t="s">
        <v>40</v>
      </c>
      <c r="AM324" s="533" t="s">
        <v>182</v>
      </c>
      <c r="AN324" s="533" t="s">
        <v>179</v>
      </c>
      <c r="AO324" s="533" t="s">
        <v>184</v>
      </c>
      <c r="AP324" s="533" t="s">
        <v>187</v>
      </c>
      <c r="AQ324" s="533" t="s">
        <v>156</v>
      </c>
    </row>
    <row r="325" spans="1:43" s="1" customFormat="1" ht="20.149999999999999" customHeight="1">
      <c r="A325" s="4"/>
      <c r="B325" s="19"/>
      <c r="C325" s="82"/>
      <c r="D325" s="123"/>
      <c r="E325" s="110"/>
      <c r="F325" s="158"/>
      <c r="G325" s="158"/>
      <c r="H325" s="199"/>
      <c r="I325" s="267" t="s">
        <v>120</v>
      </c>
      <c r="J325" s="294" t="s">
        <v>254</v>
      </c>
      <c r="K325" s="294"/>
      <c r="L325" s="294"/>
      <c r="M325" s="294"/>
      <c r="N325" s="294"/>
      <c r="O325" s="294"/>
      <c r="P325" s="294"/>
      <c r="Q325" s="318"/>
      <c r="R325" s="388"/>
      <c r="S325" s="394"/>
      <c r="T325" s="394"/>
      <c r="U325" s="394"/>
      <c r="V325" s="394"/>
      <c r="W325" s="394"/>
      <c r="X325" s="394"/>
      <c r="Y325" s="394"/>
      <c r="Z325" s="394"/>
      <c r="AA325" s="394"/>
      <c r="AB325" s="394"/>
      <c r="AC325" s="519"/>
      <c r="AD325" s="1"/>
      <c r="AE325" s="1" t="str">
        <f>+I325</f>
        <v>□</v>
      </c>
      <c r="AF325" s="1"/>
      <c r="AG325" s="1"/>
      <c r="AH325" s="543" t="s">
        <v>362</v>
      </c>
      <c r="AI325" s="1"/>
      <c r="AJ325" s="541" t="str">
        <f>IF(X324&gt;0,IF(X324&lt;500,"◆未達","●適合"),"■未答")</f>
        <v>■未答</v>
      </c>
      <c r="AK325" s="1"/>
      <c r="AL325" s="294"/>
      <c r="AM325" s="541" t="s">
        <v>113</v>
      </c>
      <c r="AN325" s="541" t="s">
        <v>34</v>
      </c>
      <c r="AO325" s="541" t="s">
        <v>116</v>
      </c>
      <c r="AP325" s="541" t="s">
        <v>158</v>
      </c>
      <c r="AQ325" s="541" t="s">
        <v>7</v>
      </c>
    </row>
    <row r="326" spans="1:43" s="1" customFormat="1" ht="20.149999999999999" customHeight="1">
      <c r="A326" s="4"/>
      <c r="B326" s="19"/>
      <c r="C326" s="82"/>
      <c r="D326" s="123"/>
      <c r="E326" s="111"/>
      <c r="F326" s="85"/>
      <c r="G326" s="85"/>
      <c r="H326" s="200"/>
      <c r="I326" s="239"/>
      <c r="J326" s="238"/>
      <c r="K326" s="238"/>
      <c r="L326" s="238"/>
      <c r="M326" s="238"/>
      <c r="N326" s="238"/>
      <c r="O326" s="238"/>
      <c r="P326" s="238"/>
      <c r="Q326" s="323"/>
      <c r="R326" s="386"/>
      <c r="S326" s="390"/>
      <c r="T326" s="390"/>
      <c r="U326" s="390"/>
      <c r="V326" s="390"/>
      <c r="W326" s="390"/>
      <c r="X326" s="390"/>
      <c r="Y326" s="390"/>
      <c r="Z326" s="390"/>
      <c r="AA326" s="390"/>
      <c r="AB326" s="390"/>
      <c r="AC326" s="521"/>
      <c r="AD326" s="1"/>
      <c r="AE326" s="1"/>
      <c r="AF326" s="1"/>
      <c r="AG326" s="1"/>
      <c r="AH326" s="1"/>
      <c r="AI326" s="1"/>
      <c r="AJ326" s="1"/>
      <c r="AK326" s="1"/>
      <c r="AL326" s="1"/>
      <c r="AM326" s="1"/>
      <c r="AN326" s="1"/>
      <c r="AO326" s="1"/>
      <c r="AP326" s="1"/>
      <c r="AQ326" s="1"/>
    </row>
    <row r="327" spans="1:43" s="1" customFormat="1" ht="17.25" customHeight="1">
      <c r="A327" s="4"/>
      <c r="B327" s="19"/>
      <c r="C327" s="82"/>
      <c r="D327" s="123"/>
      <c r="E327" s="55" t="s">
        <v>175</v>
      </c>
      <c r="F327" s="66"/>
      <c r="G327" s="66"/>
      <c r="H327" s="198"/>
      <c r="I327" s="233" t="s">
        <v>120</v>
      </c>
      <c r="J327" s="282" t="s">
        <v>316</v>
      </c>
      <c r="K327" s="282"/>
      <c r="L327" s="282"/>
      <c r="M327" s="282"/>
      <c r="N327" s="282"/>
      <c r="O327" s="282"/>
      <c r="P327" s="282"/>
      <c r="Q327" s="325"/>
      <c r="R327" s="389"/>
      <c r="S327" s="389"/>
      <c r="T327" s="389"/>
      <c r="U327" s="389"/>
      <c r="V327" s="389"/>
      <c r="W327" s="389"/>
      <c r="X327" s="389"/>
      <c r="Y327" s="389"/>
      <c r="Z327" s="389"/>
      <c r="AA327" s="389"/>
      <c r="AB327" s="389"/>
      <c r="AC327" s="519"/>
      <c r="AD327" s="1"/>
      <c r="AE327" s="533" t="str">
        <f>+I327</f>
        <v>□</v>
      </c>
      <c r="AF327" s="1"/>
      <c r="AG327" s="1"/>
      <c r="AH327" s="541" t="str">
        <f>IF(AE311&amp;AE327&amp;AE328="■□□","◎無し",IF(AE311&amp;AE327&amp;AE328="□■□","●適合",IF(AE311&amp;AE327&amp;AE328="□□■","◆未達",IF(AE311&amp;AE327&amp;AE328="□□□","■未答","▼矛盾"))))</f>
        <v>■未答</v>
      </c>
      <c r="AI327" s="555"/>
      <c r="AJ327" s="1"/>
      <c r="AK327" s="1"/>
      <c r="AL327" s="294" t="s">
        <v>40</v>
      </c>
      <c r="AM327" s="533" t="s">
        <v>182</v>
      </c>
      <c r="AN327" s="533" t="s">
        <v>179</v>
      </c>
      <c r="AO327" s="533" t="s">
        <v>184</v>
      </c>
      <c r="AP327" s="533" t="s">
        <v>187</v>
      </c>
      <c r="AQ327" s="533" t="s">
        <v>156</v>
      </c>
    </row>
    <row r="328" spans="1:43" s="1" customFormat="1" ht="17.25" customHeight="1">
      <c r="A328" s="4"/>
      <c r="B328" s="19"/>
      <c r="C328" s="82"/>
      <c r="D328" s="124"/>
      <c r="E328" s="121"/>
      <c r="F328" s="85"/>
      <c r="G328" s="85"/>
      <c r="H328" s="200"/>
      <c r="I328" s="222" t="s">
        <v>120</v>
      </c>
      <c r="J328" s="281" t="s">
        <v>317</v>
      </c>
      <c r="K328" s="281"/>
      <c r="L328" s="281"/>
      <c r="M328" s="281"/>
      <c r="N328" s="281"/>
      <c r="O328" s="281"/>
      <c r="P328" s="281"/>
      <c r="Q328" s="321"/>
      <c r="R328" s="390"/>
      <c r="S328" s="390"/>
      <c r="T328" s="390"/>
      <c r="U328" s="390"/>
      <c r="V328" s="390"/>
      <c r="W328" s="390"/>
      <c r="X328" s="390"/>
      <c r="Y328" s="390"/>
      <c r="Z328" s="390"/>
      <c r="AA328" s="390"/>
      <c r="AB328" s="390"/>
      <c r="AC328" s="519"/>
      <c r="AD328" s="1"/>
      <c r="AE328" s="1" t="str">
        <f>+I328</f>
        <v>□</v>
      </c>
      <c r="AF328" s="1"/>
      <c r="AG328" s="1"/>
      <c r="AH328" s="1"/>
      <c r="AI328" s="1"/>
      <c r="AJ328" s="1"/>
      <c r="AK328" s="1"/>
      <c r="AL328" s="294"/>
      <c r="AM328" s="541" t="s">
        <v>113</v>
      </c>
      <c r="AN328" s="541" t="s">
        <v>34</v>
      </c>
      <c r="AO328" s="541" t="s">
        <v>116</v>
      </c>
      <c r="AP328" s="541" t="s">
        <v>158</v>
      </c>
      <c r="AQ328" s="541" t="s">
        <v>7</v>
      </c>
    </row>
    <row r="329" spans="1:43" s="1" customFormat="1" ht="32.25" customHeight="1">
      <c r="A329" s="4"/>
      <c r="B329" s="19"/>
      <c r="C329" s="82"/>
      <c r="D329" s="55" t="s">
        <v>447</v>
      </c>
      <c r="E329" s="143"/>
      <c r="F329" s="143"/>
      <c r="G329" s="143"/>
      <c r="H329" s="205"/>
      <c r="I329" s="263"/>
      <c r="J329" s="292"/>
      <c r="K329" s="292"/>
      <c r="L329" s="300"/>
      <c r="M329" s="292"/>
      <c r="N329" s="309" t="s">
        <v>120</v>
      </c>
      <c r="O329" s="292" t="s">
        <v>371</v>
      </c>
      <c r="P329" s="292"/>
      <c r="Q329" s="330"/>
      <c r="R329" s="384" t="s">
        <v>120</v>
      </c>
      <c r="S329" s="426" t="s">
        <v>225</v>
      </c>
      <c r="T329" s="426"/>
      <c r="U329" s="426"/>
      <c r="V329" s="426"/>
      <c r="W329" s="426"/>
      <c r="X329" s="426"/>
      <c r="Y329" s="426"/>
      <c r="Z329" s="426"/>
      <c r="AA329" s="426"/>
      <c r="AB329" s="494"/>
      <c r="AC329" s="522"/>
      <c r="AD329" s="1"/>
      <c r="AE329" s="1" t="str">
        <f>+N329</f>
        <v>□</v>
      </c>
      <c r="AF329" s="1"/>
      <c r="AG329" s="1"/>
      <c r="AH329" s="539"/>
      <c r="AI329" s="539"/>
      <c r="AJ329" s="539"/>
      <c r="AK329" s="1"/>
      <c r="AL329" s="1"/>
      <c r="AM329" s="1"/>
      <c r="AN329" s="1"/>
      <c r="AO329" s="1"/>
      <c r="AP329" s="1"/>
      <c r="AQ329" s="1"/>
    </row>
    <row r="330" spans="1:43" s="1" customFormat="1" ht="32.25" customHeight="1">
      <c r="A330" s="4"/>
      <c r="B330" s="19"/>
      <c r="C330" s="82"/>
      <c r="D330" s="123"/>
      <c r="E330" s="55" t="s">
        <v>448</v>
      </c>
      <c r="F330" s="143"/>
      <c r="G330" s="143"/>
      <c r="H330" s="205"/>
      <c r="I330" s="1"/>
      <c r="J330" s="1"/>
      <c r="K330" s="1"/>
      <c r="L330" s="1"/>
      <c r="M330" s="1"/>
      <c r="N330" s="1"/>
      <c r="O330" s="1"/>
      <c r="P330" s="1"/>
      <c r="Q330" s="1"/>
      <c r="R330" s="391"/>
      <c r="S330" s="1"/>
      <c r="T330" s="1"/>
      <c r="U330" s="1"/>
      <c r="V330" s="1"/>
      <c r="W330" s="1"/>
      <c r="X330" s="1"/>
      <c r="Y330" s="1"/>
      <c r="Z330" s="1"/>
      <c r="AA330" s="1"/>
      <c r="AB330" s="495"/>
      <c r="AC330" s="528"/>
      <c r="AD330" s="1"/>
      <c r="AE330" s="1"/>
      <c r="AF330" s="1"/>
      <c r="AG330" s="1"/>
      <c r="AH330" s="539"/>
      <c r="AI330" s="539"/>
      <c r="AJ330" s="539"/>
      <c r="AK330" s="1"/>
      <c r="AL330" s="294" t="s">
        <v>40</v>
      </c>
      <c r="AM330" s="533" t="s">
        <v>182</v>
      </c>
      <c r="AN330" s="533" t="s">
        <v>179</v>
      </c>
      <c r="AO330" s="533" t="s">
        <v>184</v>
      </c>
      <c r="AP330" s="533" t="s">
        <v>187</v>
      </c>
      <c r="AQ330" s="533" t="s">
        <v>156</v>
      </c>
    </row>
    <row r="331" spans="1:43" s="1" customFormat="1" ht="15" customHeight="1">
      <c r="A331" s="4"/>
      <c r="B331" s="19"/>
      <c r="C331" s="82"/>
      <c r="D331" s="123"/>
      <c r="E331" s="144"/>
      <c r="F331" s="66" t="s">
        <v>220</v>
      </c>
      <c r="G331" s="66"/>
      <c r="H331" s="198"/>
      <c r="I331" s="268" t="s">
        <v>120</v>
      </c>
      <c r="J331" s="282" t="s">
        <v>427</v>
      </c>
      <c r="K331" s="282"/>
      <c r="L331" s="240"/>
      <c r="M331" s="268" t="s">
        <v>120</v>
      </c>
      <c r="N331" s="282" t="s">
        <v>194</v>
      </c>
      <c r="O331" s="282"/>
      <c r="P331" s="282"/>
      <c r="Q331" s="178"/>
      <c r="R331" s="340" t="s">
        <v>436</v>
      </c>
      <c r="S331" s="401"/>
      <c r="T331" s="401"/>
      <c r="U331" s="401"/>
      <c r="V331" s="401"/>
      <c r="W331" s="401"/>
      <c r="X331" s="401"/>
      <c r="Y331" s="401"/>
      <c r="Z331" s="401"/>
      <c r="AA331" s="401"/>
      <c r="AB331" s="468"/>
      <c r="AC331" s="505"/>
      <c r="AD331" s="1"/>
      <c r="AE331" s="533" t="str">
        <f>I331</f>
        <v>□</v>
      </c>
      <c r="AF331" s="1">
        <f>IF(I331="■",1,IF(M331="■",1,0))</f>
        <v>0</v>
      </c>
      <c r="AG331" s="1"/>
      <c r="AH331" s="541" t="str">
        <f>IF(AE$329&amp;AE333&amp;AE334="■□□","◎無し",IF(AE$329&amp;AE333&amp;AE334="□■□","●適合",IF(AE$329&amp;AE333&amp;AE334="□□■","◆未達",IF(AE$329&amp;AE333&amp;AE334="□□□","■未答","▼矛盾"))))</f>
        <v>■未答</v>
      </c>
      <c r="AI331" s="539"/>
      <c r="AJ331" s="539"/>
      <c r="AK331" s="1"/>
      <c r="AL331" s="294"/>
      <c r="AM331" s="541" t="s">
        <v>113</v>
      </c>
      <c r="AN331" s="541" t="s">
        <v>34</v>
      </c>
      <c r="AO331" s="541" t="s">
        <v>116</v>
      </c>
      <c r="AP331" s="541" t="s">
        <v>158</v>
      </c>
      <c r="AQ331" s="541" t="s">
        <v>7</v>
      </c>
    </row>
    <row r="332" spans="1:43" s="1" customFormat="1" ht="15" customHeight="1">
      <c r="A332" s="4"/>
      <c r="B332" s="19"/>
      <c r="C332" s="82"/>
      <c r="D332" s="123"/>
      <c r="E332" s="144"/>
      <c r="F332" s="158"/>
      <c r="G332" s="158"/>
      <c r="H332" s="199"/>
      <c r="I332" s="269"/>
      <c r="J332" s="284"/>
      <c r="K332" s="284"/>
      <c r="L332" s="271"/>
      <c r="M332" s="269"/>
      <c r="N332" s="284"/>
      <c r="O332" s="284"/>
      <c r="P332" s="284"/>
      <c r="Q332" s="94"/>
      <c r="R332" s="341"/>
      <c r="S332" s="312"/>
      <c r="T332" s="312"/>
      <c r="U332" s="312"/>
      <c r="V332" s="312"/>
      <c r="W332" s="312"/>
      <c r="X332" s="312"/>
      <c r="Y332" s="312"/>
      <c r="Z332" s="312"/>
      <c r="AA332" s="312"/>
      <c r="AB332" s="469"/>
      <c r="AC332" s="507"/>
      <c r="AD332" s="1"/>
      <c r="AE332" s="1" t="str">
        <f>M331</f>
        <v>□</v>
      </c>
      <c r="AF332" s="1"/>
      <c r="AG332" s="1"/>
      <c r="AH332" s="539"/>
      <c r="AI332" s="539"/>
      <c r="AJ332" s="539"/>
      <c r="AK332" s="1"/>
      <c r="AL332" s="1"/>
      <c r="AM332" s="1"/>
      <c r="AN332" s="1"/>
      <c r="AO332" s="1"/>
      <c r="AP332" s="1"/>
      <c r="AQ332" s="1"/>
    </row>
    <row r="333" spans="1:43" s="1" customFormat="1" ht="21.75" customHeight="1">
      <c r="A333" s="4"/>
      <c r="B333" s="19"/>
      <c r="C333" s="82"/>
      <c r="D333" s="123"/>
      <c r="E333" s="144"/>
      <c r="F333" s="158"/>
      <c r="G333" s="158"/>
      <c r="H333" s="199"/>
      <c r="I333" s="270" t="s">
        <v>120</v>
      </c>
      <c r="J333" s="293" t="s">
        <v>424</v>
      </c>
      <c r="K333" s="293"/>
      <c r="L333" s="271"/>
      <c r="M333" s="306"/>
      <c r="N333" s="271"/>
      <c r="O333" s="306"/>
      <c r="P333" s="306"/>
      <c r="Q333" s="94"/>
      <c r="R333" s="392"/>
      <c r="S333" s="1"/>
      <c r="T333" s="1"/>
      <c r="U333" s="1"/>
      <c r="V333" s="1"/>
      <c r="W333" s="1"/>
      <c r="X333" s="1"/>
      <c r="Y333" s="1"/>
      <c r="Z333" s="1"/>
      <c r="AA333" s="1"/>
      <c r="AB333" s="496"/>
      <c r="AC333" s="507"/>
      <c r="AD333" s="1"/>
      <c r="AE333" s="533" t="str">
        <f>I333</f>
        <v>□</v>
      </c>
      <c r="AF333" s="1"/>
      <c r="AG333" s="1"/>
      <c r="AH333" s="541" t="str">
        <f>IF(AE333&amp;AE334="■□","●適合",IF(AE333&amp;AE334="□■","◆未達",IF(AE333&amp;AE334="□□","■未答","▼矛盾")))</f>
        <v>■未答</v>
      </c>
      <c r="AI333" s="539"/>
      <c r="AJ333" s="556" t="str">
        <f>IF(AF331=1,IF(AND(I331&amp;M331="■□",X334&gt;=130),"●適合",IF(AND(I331&amp;M331="□■",X334&gt;=120),"●適合","◆未達")),"■未答")</f>
        <v>■未答</v>
      </c>
      <c r="AK333" s="1"/>
      <c r="AL333" s="294" t="s">
        <v>150</v>
      </c>
      <c r="AM333" s="533" t="s">
        <v>152</v>
      </c>
      <c r="AN333" s="533" t="s">
        <v>153</v>
      </c>
      <c r="AO333" s="533" t="s">
        <v>154</v>
      </c>
      <c r="AP333" s="533" t="s">
        <v>156</v>
      </c>
      <c r="AQ333" s="1"/>
    </row>
    <row r="334" spans="1:43" s="1" customFormat="1" ht="21.75" customHeight="1">
      <c r="A334" s="4"/>
      <c r="B334" s="19"/>
      <c r="C334" s="82"/>
      <c r="D334" s="123"/>
      <c r="E334" s="144"/>
      <c r="F334" s="85"/>
      <c r="G334" s="85"/>
      <c r="H334" s="200"/>
      <c r="I334" s="222" t="s">
        <v>120</v>
      </c>
      <c r="J334" s="295" t="s">
        <v>36</v>
      </c>
      <c r="K334" s="295"/>
      <c r="L334" s="239"/>
      <c r="M334" s="295"/>
      <c r="N334" s="239"/>
      <c r="O334" s="295"/>
      <c r="P334" s="295"/>
      <c r="Q334" s="104"/>
      <c r="R334" s="393" t="s">
        <v>426</v>
      </c>
      <c r="S334" s="428"/>
      <c r="T334" s="428"/>
      <c r="U334" s="428"/>
      <c r="V334" s="428"/>
      <c r="W334" s="428"/>
      <c r="X334" s="455"/>
      <c r="Y334" s="455"/>
      <c r="Z334" s="455"/>
      <c r="AA334" s="428" t="s">
        <v>437</v>
      </c>
      <c r="AB334" s="497"/>
      <c r="AC334" s="508"/>
      <c r="AD334" s="1"/>
      <c r="AE334" s="1" t="str">
        <f>I334</f>
        <v>□</v>
      </c>
      <c r="AF334" s="1"/>
      <c r="AG334" s="1"/>
      <c r="AH334" s="539"/>
      <c r="AI334" s="539"/>
      <c r="AJ334" s="539"/>
      <c r="AK334" s="1"/>
      <c r="AL334" s="1"/>
      <c r="AM334" s="541" t="s">
        <v>34</v>
      </c>
      <c r="AN334" s="541" t="s">
        <v>116</v>
      </c>
      <c r="AO334" s="541" t="s">
        <v>158</v>
      </c>
      <c r="AP334" s="541" t="s">
        <v>7</v>
      </c>
      <c r="AQ334" s="1"/>
    </row>
    <row r="335" spans="1:43" s="1" customFormat="1" ht="14.25" customHeight="1">
      <c r="A335" s="4"/>
      <c r="B335" s="19"/>
      <c r="C335" s="82"/>
      <c r="D335" s="123"/>
      <c r="E335" s="144"/>
      <c r="F335" s="66" t="s">
        <v>133</v>
      </c>
      <c r="G335" s="66"/>
      <c r="H335" s="198"/>
      <c r="I335" s="268" t="s">
        <v>120</v>
      </c>
      <c r="J335" s="282" t="s">
        <v>427</v>
      </c>
      <c r="K335" s="282"/>
      <c r="L335" s="240"/>
      <c r="M335" s="268" t="s">
        <v>120</v>
      </c>
      <c r="N335" s="282" t="s">
        <v>194</v>
      </c>
      <c r="O335" s="282"/>
      <c r="P335" s="282"/>
      <c r="Q335" s="178"/>
      <c r="R335" s="340" t="s">
        <v>436</v>
      </c>
      <c r="S335" s="404"/>
      <c r="T335" s="404"/>
      <c r="U335" s="404"/>
      <c r="V335" s="404"/>
      <c r="W335" s="404"/>
      <c r="X335" s="404"/>
      <c r="Y335" s="404"/>
      <c r="Z335" s="404"/>
      <c r="AA335" s="404"/>
      <c r="AB335" s="471"/>
      <c r="AC335" s="509"/>
      <c r="AD335" s="1"/>
      <c r="AE335" s="533" t="str">
        <f>I335</f>
        <v>□</v>
      </c>
      <c r="AF335" s="1">
        <f>IF(I335="■",1,IF(M335="■",1,0))</f>
        <v>0</v>
      </c>
      <c r="AG335" s="1"/>
      <c r="AH335" s="541" t="str">
        <f>IF(AE$329&amp;AE337&amp;AE338="■□□","◎無し",IF(AE$329&amp;AE337&amp;AE338="□■□","●適合",IF(AE$329&amp;AE337&amp;AE338="□□■","◆未達",IF(AE$329&amp;AE337&amp;AE338="□□□","■未答","▼矛盾"))))</f>
        <v>■未答</v>
      </c>
      <c r="AI335" s="539"/>
      <c r="AJ335" s="539"/>
      <c r="AK335" s="1"/>
      <c r="AL335" s="294" t="s">
        <v>150</v>
      </c>
      <c r="AM335" s="533" t="s">
        <v>152</v>
      </c>
      <c r="AN335" s="533" t="s">
        <v>153</v>
      </c>
      <c r="AO335" s="533" t="s">
        <v>154</v>
      </c>
      <c r="AP335" s="533" t="s">
        <v>156</v>
      </c>
      <c r="AQ335" s="1"/>
    </row>
    <row r="336" spans="1:43" s="1" customFormat="1" ht="14.25" customHeight="1">
      <c r="A336" s="4"/>
      <c r="B336" s="19"/>
      <c r="C336" s="82"/>
      <c r="D336" s="123"/>
      <c r="E336" s="144"/>
      <c r="F336" s="158"/>
      <c r="G336" s="158"/>
      <c r="H336" s="199"/>
      <c r="I336" s="269"/>
      <c r="J336" s="284"/>
      <c r="K336" s="284"/>
      <c r="L336" s="271"/>
      <c r="M336" s="269"/>
      <c r="N336" s="284"/>
      <c r="O336" s="284"/>
      <c r="P336" s="284"/>
      <c r="Q336" s="94"/>
      <c r="R336" s="341"/>
      <c r="S336" s="429"/>
      <c r="T336" s="429"/>
      <c r="U336" s="429"/>
      <c r="V336" s="429"/>
      <c r="W336" s="429"/>
      <c r="X336" s="429"/>
      <c r="Y336" s="429"/>
      <c r="Z336" s="429"/>
      <c r="AA336" s="429"/>
      <c r="AB336" s="472"/>
      <c r="AC336" s="510"/>
      <c r="AD336" s="1"/>
      <c r="AE336" s="1" t="str">
        <f>M335</f>
        <v>□</v>
      </c>
      <c r="AF336" s="1"/>
      <c r="AG336" s="1"/>
      <c r="AH336" s="539"/>
      <c r="AI336" s="539"/>
      <c r="AJ336" s="539"/>
      <c r="AK336" s="1"/>
      <c r="AL336" s="1"/>
      <c r="AM336" s="541" t="s">
        <v>34</v>
      </c>
      <c r="AN336" s="541" t="s">
        <v>34</v>
      </c>
      <c r="AO336" s="541" t="s">
        <v>158</v>
      </c>
      <c r="AP336" s="541" t="s">
        <v>7</v>
      </c>
      <c r="AQ336" s="1"/>
    </row>
    <row r="337" spans="1:64" s="1" customFormat="1" ht="23.25" customHeight="1">
      <c r="A337" s="4"/>
      <c r="B337" s="19"/>
      <c r="C337" s="82"/>
      <c r="D337" s="123"/>
      <c r="E337" s="144"/>
      <c r="F337" s="158"/>
      <c r="G337" s="158"/>
      <c r="H337" s="199"/>
      <c r="I337" s="270" t="s">
        <v>120</v>
      </c>
      <c r="J337" s="293" t="s">
        <v>424</v>
      </c>
      <c r="K337" s="293"/>
      <c r="L337" s="271"/>
      <c r="M337" s="306"/>
      <c r="N337" s="271"/>
      <c r="O337" s="306"/>
      <c r="P337" s="306"/>
      <c r="Q337" s="94"/>
      <c r="R337" s="392"/>
      <c r="S337" s="1"/>
      <c r="T337" s="1"/>
      <c r="U337" s="1"/>
      <c r="V337" s="1"/>
      <c r="W337" s="1"/>
      <c r="X337" s="1"/>
      <c r="Y337" s="1"/>
      <c r="Z337" s="1"/>
      <c r="AA337" s="1"/>
      <c r="AB337" s="496"/>
      <c r="AC337" s="510"/>
      <c r="AD337" s="1"/>
      <c r="AE337" s="533" t="str">
        <f>I337</f>
        <v>□</v>
      </c>
      <c r="AF337" s="1"/>
      <c r="AG337" s="1"/>
      <c r="AH337" s="541" t="str">
        <f>IF(AE329&amp;AE337&amp;AE338="■□□","◎無し",IF(AE329&amp;AE337&amp;AE338="□■□","●適合",IF(AE329&amp;AE337&amp;AE338="□□■","◆未達",IF(AE329&amp;AE337&amp;AE338="□□□","■未答","▼矛盾"))))</f>
        <v>■未答</v>
      </c>
      <c r="AI337" s="539"/>
      <c r="AJ337" s="556" t="str">
        <f>IF(AF335=1,IF(AND(I335&amp;M335="■□",X338&gt;=2),"●適合",IF(AND(I335&amp;M335="□■",X338&gt;=1.8),"●適合","◆未達")),"■未答")</f>
        <v>■未答</v>
      </c>
      <c r="AK337" s="1"/>
      <c r="AL337" s="294" t="s">
        <v>150</v>
      </c>
      <c r="AM337" s="533" t="s">
        <v>152</v>
      </c>
      <c r="AN337" s="533" t="s">
        <v>153</v>
      </c>
      <c r="AO337" s="533" t="s">
        <v>154</v>
      </c>
      <c r="AP337" s="533" t="s">
        <v>156</v>
      </c>
      <c r="AQ337" s="1"/>
      <c r="AR337" s="1"/>
      <c r="AS337" s="1"/>
      <c r="AT337" s="1"/>
      <c r="AU337" s="1"/>
      <c r="AV337" s="1"/>
      <c r="AW337" s="1"/>
      <c r="AX337" s="1"/>
      <c r="AY337" s="1"/>
      <c r="AZ337" s="1"/>
      <c r="BA337" s="1"/>
      <c r="BB337" s="1"/>
      <c r="BC337" s="1"/>
      <c r="BD337" s="1"/>
      <c r="BE337" s="1"/>
      <c r="BF337" s="1"/>
      <c r="BG337" s="1"/>
      <c r="BH337" s="1"/>
      <c r="BI337" s="1"/>
      <c r="BJ337" s="1"/>
      <c r="BK337" s="1"/>
      <c r="BL337" s="1"/>
    </row>
    <row r="338" spans="1:64" s="1" customFormat="1" ht="23.25" customHeight="1">
      <c r="A338" s="4"/>
      <c r="B338" s="19"/>
      <c r="C338" s="82"/>
      <c r="D338" s="123"/>
      <c r="E338" s="145"/>
      <c r="F338" s="85"/>
      <c r="G338" s="85"/>
      <c r="H338" s="200"/>
      <c r="I338" s="222" t="s">
        <v>120</v>
      </c>
      <c r="J338" s="295" t="s">
        <v>36</v>
      </c>
      <c r="K338" s="295"/>
      <c r="L338" s="239"/>
      <c r="M338" s="295"/>
      <c r="N338" s="239"/>
      <c r="O338" s="295"/>
      <c r="P338" s="295"/>
      <c r="Q338" s="104"/>
      <c r="R338" s="393" t="s">
        <v>428</v>
      </c>
      <c r="S338" s="428"/>
      <c r="T338" s="428"/>
      <c r="U338" s="428"/>
      <c r="V338" s="428"/>
      <c r="W338" s="428"/>
      <c r="X338" s="455"/>
      <c r="Y338" s="455"/>
      <c r="Z338" s="455"/>
      <c r="AA338" s="428" t="s">
        <v>216</v>
      </c>
      <c r="AB338" s="497"/>
      <c r="AC338" s="511"/>
      <c r="AD338" s="1"/>
      <c r="AE338" s="1" t="str">
        <f>I338</f>
        <v>□</v>
      </c>
      <c r="AF338" s="1"/>
      <c r="AG338" s="1"/>
      <c r="AH338" s="539"/>
      <c r="AI338" s="539"/>
      <c r="AJ338" s="539"/>
      <c r="AK338" s="1"/>
      <c r="AL338" s="1"/>
      <c r="AM338" s="541" t="s">
        <v>34</v>
      </c>
      <c r="AN338" s="541" t="s">
        <v>116</v>
      </c>
      <c r="AO338" s="541" t="s">
        <v>158</v>
      </c>
      <c r="AP338" s="541" t="s">
        <v>7</v>
      </c>
      <c r="AQ338" s="1"/>
      <c r="AR338" s="1"/>
      <c r="AS338" s="1"/>
      <c r="AT338" s="1"/>
      <c r="AU338" s="1"/>
      <c r="AV338" s="1"/>
      <c r="AW338" s="1"/>
      <c r="AX338" s="1"/>
      <c r="AY338" s="1"/>
      <c r="AZ338" s="1"/>
      <c r="BA338" s="1"/>
      <c r="BB338" s="1"/>
      <c r="BC338" s="1"/>
      <c r="BD338" s="1"/>
      <c r="BE338" s="1"/>
      <c r="BF338" s="1"/>
      <c r="BG338" s="1"/>
      <c r="BH338" s="1"/>
      <c r="BI338" s="1"/>
      <c r="BJ338" s="1"/>
      <c r="BK338" s="1"/>
      <c r="BL338" s="1"/>
    </row>
    <row r="339" spans="1:64" s="1" customFormat="1" ht="12" customHeight="1">
      <c r="A339" s="4"/>
      <c r="B339" s="19"/>
      <c r="C339" s="82"/>
      <c r="D339" s="123"/>
      <c r="E339" s="55" t="s">
        <v>56</v>
      </c>
      <c r="F339" s="66"/>
      <c r="G339" s="66"/>
      <c r="H339" s="198"/>
      <c r="I339" s="236"/>
      <c r="J339" s="236"/>
      <c r="K339" s="236"/>
      <c r="L339" s="236"/>
      <c r="M339" s="236"/>
      <c r="N339" s="236"/>
      <c r="O339" s="236"/>
      <c r="P339" s="236"/>
      <c r="Q339" s="320"/>
      <c r="R339" s="387"/>
      <c r="S339" s="389"/>
      <c r="T339" s="389"/>
      <c r="U339" s="389"/>
      <c r="V339" s="389"/>
      <c r="W339" s="389"/>
      <c r="X339" s="446"/>
      <c r="Y339" s="389"/>
      <c r="Z339" s="446"/>
      <c r="AA339" s="389"/>
      <c r="AB339" s="475" t="s">
        <v>180</v>
      </c>
      <c r="AC339" s="520"/>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row>
    <row r="340" spans="1:64" s="1" customFormat="1" ht="16" customHeight="1">
      <c r="A340" s="4"/>
      <c r="B340" s="19"/>
      <c r="C340" s="82"/>
      <c r="D340" s="123"/>
      <c r="E340" s="61"/>
      <c r="F340" s="158"/>
      <c r="G340" s="158"/>
      <c r="H340" s="199"/>
      <c r="I340" s="267" t="s">
        <v>120</v>
      </c>
      <c r="J340" s="294" t="s">
        <v>176</v>
      </c>
      <c r="K340" s="294"/>
      <c r="L340" s="294"/>
      <c r="M340" s="294"/>
      <c r="N340" s="294"/>
      <c r="O340" s="294"/>
      <c r="P340" s="294"/>
      <c r="Q340" s="318"/>
      <c r="R340" s="348" t="s">
        <v>120</v>
      </c>
      <c r="S340" s="394" t="s">
        <v>212</v>
      </c>
      <c r="T340" s="394"/>
      <c r="U340" s="394"/>
      <c r="V340" s="427" t="s">
        <v>215</v>
      </c>
      <c r="W340" s="427"/>
      <c r="X340" s="427"/>
      <c r="Y340" s="427"/>
      <c r="Z340" s="464"/>
      <c r="AA340" s="464"/>
      <c r="AB340" s="498" t="s">
        <v>149</v>
      </c>
      <c r="AC340" s="519"/>
      <c r="AD340" s="1"/>
      <c r="AE340" s="533" t="str">
        <f>+I340</f>
        <v>□</v>
      </c>
      <c r="AF340" s="1">
        <f>+Z340</f>
        <v>0</v>
      </c>
      <c r="AG340" s="1"/>
      <c r="AH340" s="541" t="str">
        <f>IF(AE340&amp;AE341&amp;AE342="■□□","◎無し",IF(AE340&amp;AE341&amp;AE342="□■□","●適合",IF(AE340&amp;AE341&amp;AE342="□□■","◆未達",IF(AE340&amp;AE341&amp;AE342="□□□","■未答","▼矛盾"))))</f>
        <v>■未答</v>
      </c>
      <c r="AI340" s="555"/>
      <c r="AJ340" s="541" t="str">
        <f>IF(R340="■",IF(AF340=0,"◎無段",IF(AF340&gt;20,"◆未達","●範囲内")),"■未答")</f>
        <v>■未答</v>
      </c>
      <c r="AK340" s="1"/>
      <c r="AL340" s="294" t="s">
        <v>40</v>
      </c>
      <c r="AM340" s="533" t="s">
        <v>182</v>
      </c>
      <c r="AN340" s="533" t="s">
        <v>179</v>
      </c>
      <c r="AO340" s="533" t="s">
        <v>184</v>
      </c>
      <c r="AP340" s="533" t="s">
        <v>187</v>
      </c>
      <c r="AQ340" s="533" t="s">
        <v>156</v>
      </c>
      <c r="AR340" s="1"/>
      <c r="AS340" s="1"/>
      <c r="AT340" s="1"/>
      <c r="AU340" s="1"/>
      <c r="AV340" s="1"/>
      <c r="AW340" s="1"/>
      <c r="AX340" s="1"/>
      <c r="AY340" s="1"/>
      <c r="AZ340" s="1"/>
      <c r="BA340" s="1"/>
      <c r="BB340" s="1"/>
      <c r="BC340" s="1"/>
      <c r="BD340" s="1"/>
      <c r="BE340" s="1"/>
      <c r="BF340" s="1"/>
      <c r="BG340" s="1"/>
      <c r="BH340" s="1"/>
      <c r="BI340" s="1"/>
      <c r="BJ340" s="1"/>
      <c r="BK340" s="1"/>
      <c r="BL340" s="1"/>
    </row>
    <row r="341" spans="1:64" s="1" customFormat="1" ht="16.5" customHeight="1">
      <c r="A341" s="4"/>
      <c r="B341" s="19"/>
      <c r="C341" s="82"/>
      <c r="D341" s="123"/>
      <c r="E341" s="61"/>
      <c r="F341" s="158"/>
      <c r="G341" s="158"/>
      <c r="H341" s="199"/>
      <c r="I341" s="271"/>
      <c r="J341" s="294"/>
      <c r="K341" s="294"/>
      <c r="L341" s="294"/>
      <c r="M341" s="294"/>
      <c r="N341" s="294"/>
      <c r="O341" s="294"/>
      <c r="P341" s="294"/>
      <c r="Q341" s="318"/>
      <c r="R341" s="349"/>
      <c r="S341" s="394"/>
      <c r="T341" s="394"/>
      <c r="U341" s="394"/>
      <c r="V341" s="427"/>
      <c r="W341" s="427"/>
      <c r="X341" s="427"/>
      <c r="Y341" s="427"/>
      <c r="Z341" s="394"/>
      <c r="AA341" s="394"/>
      <c r="AB341" s="498"/>
      <c r="AC341" s="519"/>
      <c r="AD341" s="1"/>
      <c r="AE341" s="1" t="str">
        <f>+I342</f>
        <v>□</v>
      </c>
      <c r="AF341" s="1"/>
      <c r="AG341" s="1"/>
      <c r="AH341" s="1"/>
      <c r="AI341" s="1"/>
      <c r="AJ341" s="1"/>
      <c r="AK341" s="1"/>
      <c r="AL341" s="294"/>
      <c r="AM341" s="541" t="s">
        <v>113</v>
      </c>
      <c r="AN341" s="541" t="s">
        <v>34</v>
      </c>
      <c r="AO341" s="541" t="s">
        <v>116</v>
      </c>
      <c r="AP341" s="541" t="s">
        <v>158</v>
      </c>
      <c r="AQ341" s="541" t="s">
        <v>7</v>
      </c>
      <c r="AR341" s="1"/>
      <c r="AS341" s="1"/>
      <c r="AT341" s="1"/>
      <c r="AU341" s="1"/>
      <c r="AV341" s="1"/>
      <c r="AW341" s="1"/>
      <c r="AX341" s="1"/>
      <c r="AY341" s="1"/>
      <c r="AZ341" s="1"/>
      <c r="BA341" s="1"/>
      <c r="BB341" s="1"/>
      <c r="BC341" s="1"/>
      <c r="BD341" s="1"/>
      <c r="BE341" s="1"/>
      <c r="BF341" s="1"/>
      <c r="BG341" s="1"/>
      <c r="BH341" s="1"/>
      <c r="BI341" s="1"/>
      <c r="BJ341" s="1"/>
      <c r="BK341" s="1"/>
      <c r="BL341" s="1"/>
    </row>
    <row r="342" spans="1:64" s="1" customFormat="1" ht="16" customHeight="1">
      <c r="A342" s="4"/>
      <c r="B342" s="19"/>
      <c r="C342" s="82"/>
      <c r="D342" s="123"/>
      <c r="E342" s="61"/>
      <c r="F342" s="158"/>
      <c r="G342" s="158"/>
      <c r="H342" s="199"/>
      <c r="I342" s="267" t="s">
        <v>120</v>
      </c>
      <c r="J342" s="293" t="s">
        <v>190</v>
      </c>
      <c r="K342" s="293"/>
      <c r="L342" s="293"/>
      <c r="M342" s="293"/>
      <c r="N342" s="293"/>
      <c r="O342" s="293"/>
      <c r="P342" s="293"/>
      <c r="Q342" s="319"/>
      <c r="R342" s="359" t="s">
        <v>120</v>
      </c>
      <c r="S342" s="430" t="s">
        <v>217</v>
      </c>
      <c r="T342" s="430"/>
      <c r="U342" s="430"/>
      <c r="V342" s="427" t="s">
        <v>69</v>
      </c>
      <c r="W342" s="427"/>
      <c r="X342" s="427"/>
      <c r="Y342" s="427"/>
      <c r="Z342" s="464"/>
      <c r="AA342" s="464"/>
      <c r="AB342" s="498" t="s">
        <v>149</v>
      </c>
      <c r="AC342" s="519"/>
      <c r="AD342" s="1"/>
      <c r="AE342" s="1" t="str">
        <f>+I343</f>
        <v>□</v>
      </c>
      <c r="AF342" s="1">
        <f>+Z342</f>
        <v>0</v>
      </c>
      <c r="AG342" s="1"/>
      <c r="AH342" s="1"/>
      <c r="AI342" s="1"/>
      <c r="AJ342" s="541" t="str">
        <f>IF(R342="■",IF(AF342=0,"◎無段",IF(AF342&gt;120,"◆未達","●範囲内")),"■未答")</f>
        <v>■未答</v>
      </c>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row>
    <row r="343" spans="1:64" s="1" customFormat="1" ht="16" customHeight="1">
      <c r="A343" s="4"/>
      <c r="B343" s="19"/>
      <c r="C343" s="82"/>
      <c r="D343" s="123"/>
      <c r="E343" s="121"/>
      <c r="F343" s="85"/>
      <c r="G343" s="85"/>
      <c r="H343" s="200"/>
      <c r="I343" s="267" t="s">
        <v>120</v>
      </c>
      <c r="J343" s="293" t="s">
        <v>191</v>
      </c>
      <c r="K343" s="293"/>
      <c r="L343" s="293"/>
      <c r="M343" s="293"/>
      <c r="N343" s="293"/>
      <c r="O343" s="293"/>
      <c r="P343" s="293"/>
      <c r="Q343" s="319"/>
      <c r="R343" s="359"/>
      <c r="S343" s="430"/>
      <c r="T343" s="430"/>
      <c r="U343" s="430"/>
      <c r="V343" s="427" t="s">
        <v>219</v>
      </c>
      <c r="W343" s="427"/>
      <c r="X343" s="427"/>
      <c r="Y343" s="427"/>
      <c r="Z343" s="464"/>
      <c r="AA343" s="464"/>
      <c r="AB343" s="498" t="s">
        <v>149</v>
      </c>
      <c r="AC343" s="519"/>
      <c r="AD343" s="1"/>
      <c r="AE343" s="1"/>
      <c r="AF343" s="1">
        <f>+Z343</f>
        <v>0</v>
      </c>
      <c r="AG343" s="1"/>
      <c r="AH343" s="1"/>
      <c r="AI343" s="1"/>
      <c r="AJ343" s="541" t="str">
        <f>IF(R342="■",IF(AF343=0,"◎無段",IF(AF343&gt;180,"◆未達","●範囲内")),"■未答")</f>
        <v>■未答</v>
      </c>
      <c r="AK343" s="1"/>
      <c r="AL343" s="394"/>
      <c r="AM343" s="1"/>
      <c r="AN343" s="1"/>
      <c r="AO343" s="1"/>
      <c r="AP343" s="1"/>
      <c r="AQ343" s="1"/>
      <c r="AR343" s="1"/>
      <c r="AS343" s="1"/>
      <c r="AT343" s="1"/>
      <c r="AU343" s="1"/>
      <c r="AV343" s="1"/>
      <c r="AW343" s="1"/>
      <c r="AX343" s="1"/>
      <c r="AY343" s="1"/>
      <c r="AZ343" s="1"/>
      <c r="BA343" s="1"/>
      <c r="BB343" s="1"/>
      <c r="BC343" s="1"/>
      <c r="BD343" s="1"/>
      <c r="BE343" s="571"/>
      <c r="BF343" s="1"/>
      <c r="BG343" s="1"/>
      <c r="BH343" s="1"/>
      <c r="BI343" s="1"/>
      <c r="BJ343" s="1"/>
      <c r="BK343" s="1"/>
      <c r="BL343" s="1"/>
    </row>
    <row r="344" spans="1:64" s="1" customFormat="1" ht="17.25" customHeight="1">
      <c r="A344" s="4"/>
      <c r="B344" s="19"/>
      <c r="C344" s="82"/>
      <c r="D344" s="123"/>
      <c r="E344" s="55" t="s">
        <v>449</v>
      </c>
      <c r="F344" s="66"/>
      <c r="G344" s="66"/>
      <c r="H344" s="198"/>
      <c r="I344" s="272" t="s">
        <v>120</v>
      </c>
      <c r="J344" s="282" t="s">
        <v>462</v>
      </c>
      <c r="K344" s="282"/>
      <c r="L344" s="282"/>
      <c r="M344" s="282"/>
      <c r="N344" s="282"/>
      <c r="O344" s="282"/>
      <c r="P344" s="282"/>
      <c r="Q344" s="325"/>
      <c r="R344" s="389"/>
      <c r="S344" s="389"/>
      <c r="T344" s="389"/>
      <c r="U344" s="389"/>
      <c r="V344" s="389"/>
      <c r="W344" s="389"/>
      <c r="X344" s="389"/>
      <c r="Y344" s="389"/>
      <c r="Z344" s="389"/>
      <c r="AA344" s="389"/>
      <c r="AB344" s="389"/>
      <c r="AC344" s="520"/>
      <c r="AD344" s="1"/>
      <c r="AE344" s="533" t="str">
        <f>+I344</f>
        <v>□</v>
      </c>
      <c r="AF344" s="1"/>
      <c r="AG344" s="1"/>
      <c r="AH344" s="541" t="str">
        <f>IF(AE$329&amp;AE344&amp;AE345="■□□","◎無し",IF(AE$329&amp;AE344&amp;AE345="□■□","●適合",IF(AE$329&amp;AE344&amp;AE345="□□■","◆未達",IF(AE$329&amp;AE344&amp;AE345="□□□","■未答","▼矛盾"))))</f>
        <v>■未答</v>
      </c>
      <c r="AI344" s="555"/>
      <c r="AJ344" s="1"/>
      <c r="AK344" s="1"/>
      <c r="AL344" s="294" t="s">
        <v>40</v>
      </c>
      <c r="AM344" s="533" t="s">
        <v>182</v>
      </c>
      <c r="AN344" s="533" t="s">
        <v>179</v>
      </c>
      <c r="AO344" s="533" t="s">
        <v>184</v>
      </c>
      <c r="AP344" s="533" t="s">
        <v>187</v>
      </c>
      <c r="AQ344" s="533" t="s">
        <v>156</v>
      </c>
      <c r="AR344" s="1"/>
      <c r="AS344" s="1"/>
      <c r="AT344" s="1"/>
      <c r="AU344" s="1"/>
      <c r="AV344" s="1"/>
      <c r="AW344" s="1"/>
      <c r="AX344" s="1"/>
      <c r="AY344" s="1"/>
      <c r="AZ344" s="1"/>
      <c r="BA344" s="1"/>
      <c r="BB344" s="1"/>
      <c r="BC344" s="1"/>
      <c r="BD344" s="1"/>
      <c r="BE344" s="1"/>
      <c r="BF344" s="1"/>
      <c r="BG344" s="1"/>
      <c r="BH344" s="1"/>
      <c r="BI344" s="1"/>
      <c r="BJ344" s="1"/>
      <c r="BK344" s="1"/>
      <c r="BL344" s="1"/>
    </row>
    <row r="345" spans="1:64" s="1" customFormat="1" ht="17.25" customHeight="1">
      <c r="A345" s="4"/>
      <c r="B345" s="19"/>
      <c r="C345" s="82"/>
      <c r="D345" s="123"/>
      <c r="E345" s="61"/>
      <c r="F345" s="158"/>
      <c r="G345" s="158"/>
      <c r="H345" s="199"/>
      <c r="I345" s="262" t="s">
        <v>120</v>
      </c>
      <c r="J345" s="281" t="s">
        <v>383</v>
      </c>
      <c r="K345" s="281"/>
      <c r="L345" s="281"/>
      <c r="M345" s="281"/>
      <c r="N345" s="281"/>
      <c r="O345" s="281"/>
      <c r="P345" s="281"/>
      <c r="Q345" s="321"/>
      <c r="R345" s="390"/>
      <c r="S345" s="390"/>
      <c r="T345" s="390"/>
      <c r="U345" s="390"/>
      <c r="V345" s="390"/>
      <c r="W345" s="390"/>
      <c r="X345" s="390"/>
      <c r="Y345" s="390"/>
      <c r="Z345" s="390"/>
      <c r="AA345" s="390"/>
      <c r="AB345" s="390"/>
      <c r="AC345" s="521"/>
      <c r="AD345" s="1"/>
      <c r="AE345" s="1" t="str">
        <f>+I345</f>
        <v>□</v>
      </c>
      <c r="AF345" s="1"/>
      <c r="AG345" s="1"/>
      <c r="AH345" s="1"/>
      <c r="AI345" s="1"/>
      <c r="AJ345" s="1"/>
      <c r="AK345" s="1"/>
      <c r="AL345" s="294"/>
      <c r="AM345" s="541" t="s">
        <v>113</v>
      </c>
      <c r="AN345" s="541" t="s">
        <v>34</v>
      </c>
      <c r="AO345" s="541" t="s">
        <v>116</v>
      </c>
      <c r="AP345" s="541" t="s">
        <v>158</v>
      </c>
      <c r="AQ345" s="541" t="s">
        <v>7</v>
      </c>
      <c r="AR345" s="1"/>
      <c r="AS345" s="1"/>
      <c r="AT345" s="1"/>
      <c r="AU345" s="1"/>
      <c r="AV345" s="1"/>
      <c r="AW345" s="1"/>
      <c r="AX345" s="1"/>
      <c r="AY345" s="1"/>
      <c r="AZ345" s="1"/>
      <c r="BA345" s="1"/>
      <c r="BB345" s="1"/>
      <c r="BC345" s="1"/>
      <c r="BD345" s="1"/>
      <c r="BE345" s="1"/>
      <c r="BF345" s="1"/>
      <c r="BG345" s="1"/>
      <c r="BH345" s="1"/>
      <c r="BI345" s="1"/>
      <c r="BJ345" s="1"/>
      <c r="BK345" s="1"/>
      <c r="BL345" s="1"/>
    </row>
    <row r="346" spans="1:64" s="1" customFormat="1" ht="16.5" customHeight="1">
      <c r="A346" s="1"/>
      <c r="B346" s="19"/>
      <c r="C346" s="82"/>
      <c r="D346" s="123"/>
      <c r="E346" s="55" t="s">
        <v>464</v>
      </c>
      <c r="F346" s="66"/>
      <c r="G346" s="66"/>
      <c r="H346" s="198"/>
      <c r="I346" s="270" t="s">
        <v>120</v>
      </c>
      <c r="J346" s="293" t="s">
        <v>356</v>
      </c>
      <c r="K346" s="293"/>
      <c r="L346" s="271"/>
      <c r="M346" s="306"/>
      <c r="N346" s="267" t="s">
        <v>120</v>
      </c>
      <c r="O346" s="306" t="s">
        <v>357</v>
      </c>
      <c r="P346" s="312"/>
      <c r="Q346" s="181"/>
      <c r="R346" s="394"/>
      <c r="S346" s="394"/>
      <c r="T346" s="394"/>
      <c r="U346" s="394"/>
      <c r="V346" s="394"/>
      <c r="W346" s="394"/>
      <c r="X346" s="394"/>
      <c r="Y346" s="394"/>
      <c r="Z346" s="394"/>
      <c r="AA346" s="394"/>
      <c r="AB346" s="394"/>
      <c r="AC346" s="507"/>
      <c r="AD346" s="1"/>
      <c r="AE346" s="533" t="str">
        <f>I346</f>
        <v>□</v>
      </c>
      <c r="AF346" s="1">
        <f>IF(AE346="■",1,IF(AE347="■",1,0))</f>
        <v>0</v>
      </c>
      <c r="AG346" s="1"/>
      <c r="AH346" s="541" t="str">
        <f>IF(AE$329&amp;AE346&amp;AE347="■□□","◎無し",IF(AE$329&amp;AE346&amp;AE347="□■□","●適合",IF(AE$329&amp;AE346&amp;AE347="□□■","◆未達",IF(AE$329&amp;AE346&amp;AE347="□□□","■未答","▼矛盾"))))</f>
        <v>■未答</v>
      </c>
      <c r="AI346" s="539"/>
      <c r="AJ346" s="539"/>
      <c r="AK346" s="1"/>
      <c r="AL346" s="294" t="s">
        <v>150</v>
      </c>
      <c r="AM346" s="533" t="s">
        <v>152</v>
      </c>
      <c r="AN346" s="533" t="s">
        <v>153</v>
      </c>
      <c r="AO346" s="533" t="s">
        <v>154</v>
      </c>
      <c r="AP346" s="533" t="s">
        <v>156</v>
      </c>
      <c r="AQ346" s="1"/>
      <c r="AR346" s="1"/>
      <c r="AS346" s="1"/>
      <c r="AT346" s="1"/>
      <c r="AU346" s="1"/>
      <c r="AV346" s="1"/>
      <c r="AW346" s="1"/>
      <c r="AX346" s="1"/>
      <c r="AY346" s="1"/>
      <c r="AZ346" s="1"/>
      <c r="BA346" s="1"/>
      <c r="BB346" s="1"/>
      <c r="BC346" s="1"/>
      <c r="BD346" s="1"/>
      <c r="BE346" s="1"/>
      <c r="BF346" s="1"/>
      <c r="BG346" s="1"/>
      <c r="BH346" s="1"/>
      <c r="BI346" s="1"/>
      <c r="BJ346" s="1"/>
      <c r="BK346" s="1"/>
      <c r="BL346" s="1"/>
    </row>
    <row r="347" spans="1:64" s="1" customFormat="1" ht="34" customHeight="1">
      <c r="A347" s="1"/>
      <c r="B347" s="23"/>
      <c r="C347" s="83"/>
      <c r="D347" s="125"/>
      <c r="E347" s="120"/>
      <c r="F347" s="67"/>
      <c r="G347" s="67"/>
      <c r="H347" s="204"/>
      <c r="I347" s="273"/>
      <c r="J347" s="296"/>
      <c r="K347" s="296"/>
      <c r="L347" s="244"/>
      <c r="M347" s="307"/>
      <c r="N347" s="310"/>
      <c r="O347" s="311"/>
      <c r="P347" s="311"/>
      <c r="Q347" s="331"/>
      <c r="R347" s="395" t="s">
        <v>257</v>
      </c>
      <c r="S347" s="431"/>
      <c r="T347" s="431"/>
      <c r="U347" s="431"/>
      <c r="V347" s="431"/>
      <c r="W347" s="431"/>
      <c r="X347" s="456"/>
      <c r="Y347" s="456"/>
      <c r="Z347" s="456"/>
      <c r="AA347" s="368" t="s">
        <v>149</v>
      </c>
      <c r="AB347" s="493"/>
      <c r="AC347" s="529"/>
      <c r="AD347" s="1"/>
      <c r="AE347" s="1" t="str">
        <f>N346</f>
        <v>□</v>
      </c>
      <c r="AF347" s="1">
        <f>+X347</f>
        <v>0</v>
      </c>
      <c r="AG347" s="1"/>
      <c r="AH347" s="539"/>
      <c r="AI347" s="539"/>
      <c r="AJ347" s="540" t="str">
        <f>IF(AF346=1,IF(AF347=0,"■未答",IF(AF347&lt;600,"◆未達","●範囲内")),"■未答")</f>
        <v>■未答</v>
      </c>
      <c r="AK347" s="1"/>
      <c r="AL347" s="1"/>
      <c r="AM347" s="541" t="s">
        <v>34</v>
      </c>
      <c r="AN347" s="541" t="s">
        <v>116</v>
      </c>
      <c r="AO347" s="541" t="s">
        <v>158</v>
      </c>
      <c r="AP347" s="541" t="s">
        <v>7</v>
      </c>
      <c r="AQ347" s="1"/>
      <c r="AR347" s="1"/>
      <c r="AS347" s="1"/>
      <c r="AT347" s="1"/>
      <c r="AU347" s="1"/>
      <c r="AV347" s="1"/>
      <c r="AW347" s="1"/>
      <c r="AX347" s="1"/>
      <c r="AY347" s="1"/>
      <c r="AZ347" s="1"/>
      <c r="BA347" s="1"/>
      <c r="BB347" s="1"/>
      <c r="BC347" s="1"/>
      <c r="BD347" s="1"/>
      <c r="BE347" s="1"/>
      <c r="BF347" s="1"/>
      <c r="BG347" s="1"/>
      <c r="BH347" s="1"/>
      <c r="BI347" s="1"/>
      <c r="BJ347" s="1"/>
      <c r="BK347" s="1"/>
      <c r="BL347" s="1"/>
    </row>
    <row r="348" spans="1:64" s="3" customFormat="1" ht="17.25" customHeight="1">
      <c r="R348" s="396"/>
      <c r="S348" s="396"/>
      <c r="T348" s="396"/>
      <c r="U348" s="396"/>
      <c r="V348" s="396"/>
      <c r="W348" s="396"/>
      <c r="X348" s="396"/>
      <c r="Y348" s="396"/>
      <c r="Z348" s="396"/>
      <c r="AA348" s="396"/>
      <c r="AB348" s="396"/>
      <c r="AC348" s="396"/>
    </row>
    <row r="349" spans="1:64" s="3" customFormat="1" ht="17.25" customHeight="1">
      <c r="R349" s="396"/>
      <c r="S349" s="396"/>
      <c r="T349" s="396"/>
      <c r="U349" s="396"/>
      <c r="V349" s="396"/>
      <c r="W349" s="396"/>
      <c r="X349" s="396"/>
      <c r="Y349" s="396"/>
      <c r="Z349" s="396"/>
      <c r="AA349" s="396"/>
      <c r="AB349" s="396"/>
      <c r="AC349" s="396"/>
      <c r="AH349" s="552"/>
      <c r="AI349" s="552"/>
      <c r="AJ349" s="552"/>
      <c r="AK349" s="552"/>
      <c r="AL349" s="552"/>
      <c r="AM349" s="552"/>
      <c r="AN349" s="552"/>
      <c r="AO349" s="552"/>
      <c r="AP349" s="552"/>
    </row>
    <row r="350" spans="1:64" ht="36" customHeight="1">
      <c r="B350" s="41" t="s">
        <v>21</v>
      </c>
      <c r="C350" s="89" t="s">
        <v>17</v>
      </c>
      <c r="D350" s="89"/>
      <c r="E350" s="146"/>
      <c r="F350" s="146"/>
      <c r="G350" s="146"/>
      <c r="H350" s="146"/>
      <c r="I350" s="274"/>
      <c r="J350" s="274"/>
      <c r="K350" s="274"/>
      <c r="L350" s="274"/>
      <c r="M350" s="274"/>
      <c r="N350" s="274"/>
      <c r="O350" s="274"/>
      <c r="P350" s="274"/>
      <c r="Q350" s="332"/>
      <c r="R350" s="397" t="s">
        <v>10</v>
      </c>
      <c r="S350" s="398"/>
      <c r="T350" s="398"/>
      <c r="U350" s="398"/>
      <c r="V350" s="398"/>
      <c r="W350" s="398"/>
      <c r="X350" s="398"/>
      <c r="Y350" s="398"/>
      <c r="Z350" s="398"/>
      <c r="AA350" s="398"/>
      <c r="AB350" s="398"/>
      <c r="AC350" s="398"/>
      <c r="AD350" s="532"/>
      <c r="AE350" s="532"/>
      <c r="AF350" s="532"/>
      <c r="AG350" s="532"/>
      <c r="AH350" s="532"/>
      <c r="AI350" s="532"/>
      <c r="AJ350" s="532"/>
      <c r="AK350" s="532"/>
      <c r="AL350" s="532"/>
      <c r="AM350" s="532"/>
      <c r="AN350" s="532"/>
      <c r="AO350" s="532"/>
      <c r="AP350" s="532"/>
      <c r="AQ350" s="532"/>
      <c r="AR350" s="532"/>
      <c r="AS350" s="532"/>
      <c r="AT350" s="532"/>
      <c r="AU350" s="532"/>
      <c r="AV350" s="532"/>
      <c r="AW350" s="532"/>
      <c r="AX350" s="532"/>
      <c r="AY350" s="532"/>
      <c r="AZ350" s="532"/>
      <c r="BA350" s="532"/>
      <c r="BB350" s="532"/>
      <c r="BC350" s="532"/>
      <c r="BD350" s="532"/>
      <c r="BE350" s="532"/>
      <c r="BF350" s="532"/>
      <c r="BG350" s="440"/>
      <c r="BH350" s="572"/>
      <c r="BI350" s="572"/>
      <c r="BJ350" s="572"/>
      <c r="BK350" s="572"/>
      <c r="BL350" s="465"/>
    </row>
    <row r="351" spans="1:64" ht="15" customHeight="1">
      <c r="B351" s="42"/>
      <c r="C351" s="90" t="s">
        <v>5</v>
      </c>
      <c r="D351" s="126"/>
      <c r="E351" s="147" t="s">
        <v>27</v>
      </c>
      <c r="F351" s="159"/>
      <c r="G351" s="159"/>
      <c r="H351" s="206"/>
      <c r="I351" s="275" t="s">
        <v>37</v>
      </c>
      <c r="J351" s="275"/>
      <c r="K351" s="275"/>
      <c r="L351" s="275"/>
      <c r="M351" s="275"/>
      <c r="N351" s="275"/>
      <c r="O351" s="275"/>
      <c r="P351" s="275"/>
      <c r="Q351" s="333"/>
      <c r="R351" s="397"/>
      <c r="S351" s="398"/>
      <c r="T351" s="398"/>
      <c r="U351" s="398"/>
      <c r="V351" s="398"/>
      <c r="W351" s="398"/>
      <c r="X351" s="398"/>
      <c r="Y351" s="398"/>
      <c r="Z351" s="398"/>
      <c r="AA351" s="398"/>
      <c r="AB351" s="398"/>
      <c r="AC351" s="398"/>
      <c r="AD351" s="532"/>
      <c r="AE351" s="532"/>
      <c r="AF351" s="532"/>
      <c r="AG351" s="532"/>
      <c r="AH351" s="532"/>
      <c r="AI351" s="532"/>
      <c r="AJ351" s="532"/>
      <c r="AK351" s="532"/>
      <c r="AL351" s="532"/>
      <c r="AM351" s="532"/>
      <c r="AN351" s="532"/>
      <c r="AO351" s="532"/>
      <c r="AP351" s="532"/>
      <c r="AQ351" s="532"/>
      <c r="AR351" s="532"/>
      <c r="AS351" s="532"/>
      <c r="AT351" s="532"/>
      <c r="AU351" s="532"/>
      <c r="AV351" s="532"/>
      <c r="AW351" s="532"/>
      <c r="AX351" s="532"/>
      <c r="AY351" s="532"/>
      <c r="AZ351" s="532"/>
      <c r="BA351" s="532"/>
      <c r="BB351" s="532"/>
      <c r="BC351" s="532"/>
      <c r="BD351" s="532"/>
      <c r="BE351" s="532"/>
      <c r="BF351" s="532"/>
      <c r="BG351" s="440"/>
      <c r="BH351" s="572"/>
      <c r="BI351" s="572"/>
      <c r="BJ351" s="572"/>
      <c r="BK351" s="572"/>
      <c r="BL351" s="465"/>
    </row>
    <row r="352" spans="1:64" ht="36" customHeight="1">
      <c r="B352" s="42"/>
      <c r="C352" s="91"/>
      <c r="D352" s="127"/>
      <c r="E352" s="148"/>
      <c r="F352" s="160"/>
      <c r="G352" s="160"/>
      <c r="H352" s="207"/>
      <c r="I352" s="162"/>
      <c r="J352" s="162"/>
      <c r="K352" s="162"/>
      <c r="L352" s="162"/>
      <c r="M352" s="162"/>
      <c r="N352" s="162"/>
      <c r="O352" s="162"/>
      <c r="P352" s="162"/>
      <c r="Q352" s="334"/>
      <c r="R352" s="398" t="s">
        <v>41</v>
      </c>
      <c r="S352" s="398"/>
      <c r="T352" s="398"/>
      <c r="U352" s="398"/>
      <c r="V352" s="398"/>
      <c r="W352" s="398"/>
      <c r="X352" s="398"/>
      <c r="Y352" s="398"/>
      <c r="Z352" s="398"/>
      <c r="AA352" s="398"/>
      <c r="AB352" s="398"/>
      <c r="AC352" s="398"/>
      <c r="AD352" s="532"/>
      <c r="AE352" s="532"/>
      <c r="AF352" s="532"/>
      <c r="AG352" s="532"/>
      <c r="AH352" s="532"/>
      <c r="AI352" s="532"/>
      <c r="AJ352" s="532"/>
      <c r="AK352" s="532"/>
      <c r="AL352" s="532"/>
      <c r="AM352" s="532"/>
      <c r="AN352" s="532"/>
      <c r="AO352" s="532"/>
      <c r="AP352" s="532"/>
      <c r="AQ352" s="532"/>
      <c r="AR352" s="532"/>
      <c r="AS352" s="532"/>
      <c r="AT352" s="532"/>
      <c r="AU352" s="532"/>
      <c r="AV352" s="532"/>
      <c r="AW352" s="532"/>
      <c r="AX352" s="532"/>
      <c r="AY352" s="532"/>
      <c r="AZ352" s="532"/>
      <c r="BA352" s="532"/>
      <c r="BB352" s="532"/>
      <c r="BC352" s="532"/>
      <c r="BD352" s="532"/>
      <c r="BE352" s="532"/>
      <c r="BF352" s="532"/>
      <c r="BG352" s="532"/>
      <c r="BH352" s="532"/>
      <c r="BI352" s="532"/>
      <c r="BJ352" s="532"/>
      <c r="BK352" s="532"/>
      <c r="BL352" s="465"/>
    </row>
    <row r="353" spans="2:83" ht="15" customHeight="1">
      <c r="B353" s="42"/>
      <c r="C353" s="92" t="s">
        <v>16</v>
      </c>
      <c r="D353" s="128"/>
      <c r="E353" s="147" t="s">
        <v>35</v>
      </c>
      <c r="F353" s="159"/>
      <c r="G353" s="159"/>
      <c r="H353" s="206"/>
      <c r="I353" s="275" t="s">
        <v>37</v>
      </c>
      <c r="J353" s="275"/>
      <c r="K353" s="275"/>
      <c r="L353" s="275"/>
      <c r="M353" s="275"/>
      <c r="N353" s="275"/>
      <c r="O353" s="275"/>
      <c r="P353" s="275"/>
      <c r="Q353" s="333"/>
      <c r="R353" s="398"/>
      <c r="S353" s="398"/>
      <c r="T353" s="398"/>
      <c r="U353" s="398"/>
      <c r="V353" s="398"/>
      <c r="W353" s="398"/>
      <c r="X353" s="398"/>
      <c r="Y353" s="398"/>
      <c r="Z353" s="398"/>
      <c r="AA353" s="398"/>
      <c r="AB353" s="398"/>
      <c r="AC353" s="398"/>
      <c r="AD353" s="532"/>
      <c r="AE353" s="532"/>
      <c r="AF353" s="532"/>
      <c r="AG353" s="532"/>
      <c r="AH353" s="532"/>
      <c r="AI353" s="532"/>
      <c r="AJ353" s="532"/>
      <c r="AK353" s="532"/>
      <c r="AL353" s="532"/>
      <c r="AM353" s="532"/>
      <c r="AN353" s="532"/>
      <c r="AO353" s="532"/>
      <c r="AP353" s="532"/>
      <c r="AQ353" s="532"/>
      <c r="AR353" s="532"/>
      <c r="AS353" s="532"/>
      <c r="AT353" s="532"/>
      <c r="AU353" s="532"/>
      <c r="AV353" s="532"/>
      <c r="AW353" s="532"/>
      <c r="AX353" s="532"/>
      <c r="AY353" s="532"/>
      <c r="AZ353" s="532"/>
      <c r="BA353" s="532"/>
      <c r="BB353" s="532"/>
      <c r="BC353" s="532"/>
      <c r="BD353" s="532"/>
      <c r="BE353" s="532"/>
      <c r="BF353" s="532"/>
      <c r="BG353" s="532"/>
      <c r="BH353" s="532"/>
      <c r="BI353" s="532"/>
      <c r="BJ353" s="532"/>
      <c r="BK353" s="532"/>
      <c r="BL353" s="465"/>
    </row>
    <row r="354" spans="2:83" ht="36" customHeight="1">
      <c r="B354" s="42"/>
      <c r="C354" s="92"/>
      <c r="D354" s="128"/>
      <c r="E354" s="149"/>
      <c r="F354" s="161"/>
      <c r="G354" s="161"/>
      <c r="H354" s="208"/>
      <c r="I354" s="276"/>
      <c r="J354" s="276"/>
      <c r="K354" s="276"/>
      <c r="L354" s="276"/>
      <c r="M354" s="276"/>
      <c r="N354" s="276"/>
      <c r="O354" s="276"/>
      <c r="P354" s="276"/>
      <c r="Q354" s="335"/>
      <c r="R354" s="399" t="s">
        <v>45</v>
      </c>
      <c r="S354" s="399"/>
      <c r="T354" s="399"/>
      <c r="U354" s="399"/>
      <c r="V354" s="399"/>
      <c r="W354" s="399"/>
      <c r="X354" s="399"/>
      <c r="Y354" s="399"/>
      <c r="Z354" s="399"/>
      <c r="AA354" s="399"/>
      <c r="AB354" s="399"/>
      <c r="AC354" s="399"/>
      <c r="AD354" s="532"/>
      <c r="AE354" s="532"/>
      <c r="AF354" s="532"/>
      <c r="AG354" s="532"/>
      <c r="AH354" s="532"/>
      <c r="AI354" s="532"/>
      <c r="AJ354" s="532"/>
      <c r="AK354" s="532"/>
      <c r="AL354" s="532"/>
      <c r="AM354" s="532"/>
      <c r="AN354" s="532"/>
      <c r="AO354" s="532"/>
      <c r="AP354" s="532"/>
      <c r="AQ354" s="532"/>
      <c r="AR354" s="532"/>
      <c r="AS354" s="532"/>
      <c r="AT354" s="532"/>
      <c r="AU354" s="532"/>
      <c r="AV354" s="532"/>
      <c r="AW354" s="532"/>
      <c r="AX354" s="532"/>
      <c r="AY354" s="532"/>
      <c r="AZ354" s="532"/>
      <c r="BA354" s="532"/>
      <c r="BB354" s="532"/>
      <c r="BC354" s="532"/>
      <c r="BD354" s="532"/>
      <c r="BE354" s="532"/>
      <c r="BF354" s="532"/>
      <c r="BG354" s="532"/>
      <c r="BH354" s="532"/>
      <c r="BI354" s="532"/>
      <c r="BJ354" s="532"/>
      <c r="BK354" s="532"/>
      <c r="BL354" s="465"/>
    </row>
    <row r="355" spans="2:83" ht="36" customHeight="1">
      <c r="B355" s="42"/>
      <c r="C355" s="92"/>
      <c r="D355" s="128"/>
      <c r="E355" s="150" t="s">
        <v>1</v>
      </c>
      <c r="F355" s="162"/>
      <c r="G355" s="162"/>
      <c r="H355" s="162"/>
      <c r="I355" s="162"/>
      <c r="J355" s="162"/>
      <c r="K355" s="162"/>
      <c r="L355" s="162"/>
      <c r="M355" s="162"/>
      <c r="N355" s="162"/>
      <c r="O355" s="162"/>
      <c r="P355" s="162"/>
      <c r="Q355" s="334"/>
      <c r="R355" s="398"/>
      <c r="S355" s="398"/>
      <c r="T355" s="398"/>
      <c r="U355" s="398"/>
      <c r="V355" s="398"/>
      <c r="W355" s="398"/>
      <c r="X355" s="398"/>
      <c r="Y355" s="398"/>
      <c r="Z355" s="398"/>
      <c r="AA355" s="398"/>
      <c r="AB355" s="398"/>
      <c r="AC355" s="398"/>
      <c r="AD355" s="532"/>
      <c r="AE355" s="532"/>
      <c r="AF355" s="532"/>
      <c r="AG355" s="532"/>
      <c r="AH355" s="532"/>
      <c r="AI355" s="532"/>
      <c r="AJ355" s="532"/>
      <c r="AK355" s="532"/>
      <c r="AL355" s="532"/>
      <c r="AM355" s="532"/>
      <c r="AN355" s="532"/>
      <c r="AO355" s="532"/>
      <c r="AP355" s="532"/>
      <c r="AQ355" s="532"/>
      <c r="AR355" s="532"/>
      <c r="AS355" s="532"/>
      <c r="AT355" s="532"/>
      <c r="AU355" s="532"/>
      <c r="AV355" s="532"/>
      <c r="AW355" s="532"/>
      <c r="AX355" s="532"/>
      <c r="AY355" s="532"/>
      <c r="AZ355" s="532"/>
      <c r="BA355" s="532"/>
      <c r="BB355" s="532"/>
      <c r="BC355" s="532"/>
      <c r="BD355" s="532"/>
      <c r="BE355" s="532"/>
      <c r="BF355" s="532"/>
      <c r="BG355" s="532"/>
      <c r="BH355" s="532"/>
      <c r="BI355" s="532"/>
      <c r="BJ355" s="532"/>
      <c r="BK355" s="532"/>
      <c r="BL355" s="465"/>
    </row>
    <row r="356" spans="2:83" ht="36" customHeight="1">
      <c r="B356" s="43"/>
      <c r="C356" s="93"/>
      <c r="D356" s="129"/>
      <c r="E356" s="151" t="s">
        <v>46</v>
      </c>
      <c r="F356" s="163"/>
      <c r="G356" s="163"/>
      <c r="H356" s="163"/>
      <c r="I356" s="163"/>
      <c r="J356" s="163"/>
      <c r="K356" s="163"/>
      <c r="L356" s="163"/>
      <c r="M356" s="163"/>
      <c r="N356" s="163"/>
      <c r="O356" s="163"/>
      <c r="P356" s="163"/>
      <c r="Q356" s="336"/>
      <c r="AD356" s="532"/>
      <c r="AE356" s="532"/>
      <c r="AF356" s="532"/>
      <c r="AG356" s="532"/>
      <c r="AH356" s="532"/>
      <c r="AI356" s="532"/>
      <c r="AJ356" s="532"/>
      <c r="AK356" s="532"/>
      <c r="AL356" s="532"/>
      <c r="AM356" s="532"/>
      <c r="AN356" s="532"/>
      <c r="AO356" s="532"/>
      <c r="AP356" s="532"/>
      <c r="AQ356" s="532"/>
      <c r="AR356" s="532"/>
      <c r="AS356" s="532"/>
      <c r="AT356" s="532"/>
      <c r="AU356" s="532"/>
      <c r="AV356" s="532"/>
      <c r="AW356" s="532"/>
      <c r="AX356" s="532"/>
      <c r="AY356" s="532"/>
      <c r="AZ356" s="532"/>
      <c r="BA356" s="532"/>
      <c r="BB356" s="532"/>
      <c r="BC356" s="532"/>
      <c r="BD356" s="532"/>
      <c r="BE356" s="532"/>
      <c r="BF356" s="532"/>
      <c r="BG356" s="532"/>
      <c r="BH356" s="532"/>
      <c r="BI356" s="532"/>
      <c r="BJ356" s="532"/>
      <c r="BK356" s="532"/>
      <c r="BL356" s="465"/>
    </row>
    <row r="357" spans="2:83" s="3" customFormat="1" ht="18" customHeight="1">
      <c r="AD357" s="532"/>
      <c r="AE357" s="532"/>
      <c r="AF357" s="532"/>
      <c r="AG357" s="532"/>
      <c r="AH357" s="532"/>
      <c r="AI357" s="532"/>
      <c r="AJ357" s="532"/>
      <c r="AK357" s="532"/>
      <c r="AL357" s="532"/>
      <c r="AM357" s="532"/>
      <c r="AN357" s="532"/>
      <c r="AO357" s="532"/>
      <c r="AP357" s="532"/>
      <c r="AQ357" s="532"/>
      <c r="AR357" s="532"/>
      <c r="AS357" s="532"/>
      <c r="AT357" s="532"/>
      <c r="AU357" s="532"/>
      <c r="AV357" s="532"/>
      <c r="AW357" s="532"/>
      <c r="AX357" s="532"/>
      <c r="AY357" s="532"/>
      <c r="AZ357" s="532"/>
      <c r="BB357" s="552"/>
      <c r="BC357" s="552"/>
      <c r="BD357" s="552"/>
      <c r="BE357" s="552"/>
      <c r="BF357" s="552"/>
      <c r="BG357" s="552"/>
      <c r="BH357" s="552"/>
      <c r="BI357" s="552"/>
    </row>
    <row r="358" spans="2:83" ht="12.5">
      <c r="AD358" s="532"/>
      <c r="AE358" s="532"/>
      <c r="AF358" s="532"/>
      <c r="AG358" s="532"/>
      <c r="AH358" s="532"/>
      <c r="AI358" s="532"/>
      <c r="AJ358" s="532"/>
      <c r="AK358" s="532"/>
      <c r="AL358" s="532"/>
      <c r="AM358" s="532"/>
      <c r="AN358" s="532"/>
      <c r="AO358" s="532"/>
      <c r="AP358" s="532"/>
      <c r="AQ358" s="532"/>
      <c r="AR358" s="532"/>
      <c r="AS358" s="532"/>
      <c r="AT358" s="532"/>
      <c r="AU358" s="532"/>
      <c r="AV358" s="532"/>
      <c r="AW358" s="532"/>
      <c r="AX358" s="532"/>
      <c r="AY358" s="532"/>
      <c r="AZ358" s="532"/>
    </row>
    <row r="359" spans="2:83" ht="12.5">
      <c r="B359" s="1" t="s">
        <v>71</v>
      </c>
      <c r="AD359" s="532"/>
      <c r="AE359" s="532"/>
      <c r="AF359" s="532"/>
      <c r="AG359" s="532"/>
      <c r="AH359" s="532"/>
      <c r="AI359" s="532"/>
      <c r="AJ359" s="532"/>
      <c r="AK359" s="532"/>
      <c r="AL359" s="532"/>
      <c r="AM359" s="532"/>
      <c r="AN359" s="532"/>
      <c r="AO359" s="532"/>
      <c r="AP359" s="532"/>
      <c r="AQ359" s="532"/>
      <c r="AR359" s="532"/>
      <c r="AS359" s="532"/>
      <c r="AT359" s="532"/>
      <c r="AU359" s="532"/>
      <c r="AV359" s="532"/>
      <c r="AW359" s="532"/>
      <c r="AX359" s="532"/>
      <c r="AY359" s="532"/>
      <c r="AZ359" s="532"/>
    </row>
    <row r="360" spans="2:83" ht="14">
      <c r="B360" s="44" t="s">
        <v>120</v>
      </c>
      <c r="C360" s="94" t="s">
        <v>214</v>
      </c>
      <c r="D360" s="94"/>
      <c r="E360" s="94"/>
      <c r="F360" s="94"/>
      <c r="G360" s="94"/>
      <c r="H360" s="94"/>
      <c r="I360" s="94"/>
      <c r="J360" s="94"/>
      <c r="K360" s="94"/>
      <c r="L360" s="94"/>
      <c r="M360" s="94"/>
      <c r="N360" s="94"/>
      <c r="O360" s="94"/>
      <c r="P360" s="94"/>
      <c r="Q360" s="94"/>
      <c r="R360" s="94"/>
      <c r="S360" s="94"/>
      <c r="T360" s="94"/>
      <c r="U360" s="94"/>
      <c r="V360" s="94"/>
      <c r="W360" s="94"/>
      <c r="X360" s="94"/>
      <c r="Y360" s="94"/>
      <c r="Z360" s="94"/>
      <c r="AA360" s="94"/>
      <c r="AB360" s="94"/>
      <c r="AC360" s="94"/>
      <c r="AD360" s="531"/>
      <c r="AE360" s="531"/>
      <c r="AF360" s="531"/>
      <c r="AG360" s="531"/>
      <c r="AH360" s="552"/>
      <c r="AI360" s="552"/>
      <c r="AJ360" s="552"/>
      <c r="AK360" s="552"/>
      <c r="AL360" s="552"/>
      <c r="AM360" s="552"/>
      <c r="AN360" s="552"/>
      <c r="AO360" s="552"/>
      <c r="AP360" s="552"/>
      <c r="AQ360" s="531"/>
      <c r="AR360" s="531"/>
      <c r="AS360" s="531"/>
      <c r="AT360" s="531"/>
      <c r="AU360" s="531"/>
      <c r="AV360" s="531"/>
      <c r="AW360" s="531"/>
      <c r="AX360" s="531"/>
      <c r="AY360" s="531"/>
      <c r="AZ360" s="531"/>
    </row>
  </sheetData>
  <mergeCells count="721">
    <mergeCell ref="B3:AC3"/>
    <mergeCell ref="D4:E4"/>
    <mergeCell ref="C6:H6"/>
    <mergeCell ref="I6:J6"/>
    <mergeCell ref="K6:U6"/>
    <mergeCell ref="C8:D8"/>
    <mergeCell ref="F8:G8"/>
    <mergeCell ref="H9:AC9"/>
    <mergeCell ref="I10:Q10"/>
    <mergeCell ref="R10:AB10"/>
    <mergeCell ref="AH10:AJ10"/>
    <mergeCell ref="B11:H11"/>
    <mergeCell ref="I11:Q11"/>
    <mergeCell ref="R11:AB11"/>
    <mergeCell ref="J15:K15"/>
    <mergeCell ref="M15:O15"/>
    <mergeCell ref="R24:AB24"/>
    <mergeCell ref="J26:K26"/>
    <mergeCell ref="X27:Z27"/>
    <mergeCell ref="R28:AB28"/>
    <mergeCell ref="J30:K30"/>
    <mergeCell ref="X31:Z31"/>
    <mergeCell ref="B32:H32"/>
    <mergeCell ref="B39:H39"/>
    <mergeCell ref="B53:H53"/>
    <mergeCell ref="I53:Q53"/>
    <mergeCell ref="R53:AB53"/>
    <mergeCell ref="S57:AB57"/>
    <mergeCell ref="J59:Q59"/>
    <mergeCell ref="J60:Q60"/>
    <mergeCell ref="R63:AB63"/>
    <mergeCell ref="J64:Q64"/>
    <mergeCell ref="R64:X64"/>
    <mergeCell ref="Y64:Z64"/>
    <mergeCell ref="J65:Q65"/>
    <mergeCell ref="R65:X65"/>
    <mergeCell ref="Y65:Z65"/>
    <mergeCell ref="E66:H66"/>
    <mergeCell ref="E67:H67"/>
    <mergeCell ref="E68:H68"/>
    <mergeCell ref="F69:H69"/>
    <mergeCell ref="R69:V69"/>
    <mergeCell ref="W69:Z69"/>
    <mergeCell ref="F70:H70"/>
    <mergeCell ref="R70:V70"/>
    <mergeCell ref="W70:Z70"/>
    <mergeCell ref="F71:H71"/>
    <mergeCell ref="R71:V71"/>
    <mergeCell ref="W71:Z71"/>
    <mergeCell ref="F72:H72"/>
    <mergeCell ref="R72:V72"/>
    <mergeCell ref="X72:Y72"/>
    <mergeCell ref="F73:H73"/>
    <mergeCell ref="V73:Y73"/>
    <mergeCell ref="Z73:AA73"/>
    <mergeCell ref="S75:U75"/>
    <mergeCell ref="V75:Y75"/>
    <mergeCell ref="Z75:AA75"/>
    <mergeCell ref="J77:Q77"/>
    <mergeCell ref="V77:Y77"/>
    <mergeCell ref="Z77:AA77"/>
    <mergeCell ref="J78:Q78"/>
    <mergeCell ref="V78:Y78"/>
    <mergeCell ref="Z78:AA78"/>
    <mergeCell ref="R81:T81"/>
    <mergeCell ref="V81:W81"/>
    <mergeCell ref="R82:T82"/>
    <mergeCell ref="V82:W82"/>
    <mergeCell ref="Y82:Z82"/>
    <mergeCell ref="R83:T83"/>
    <mergeCell ref="F84:H84"/>
    <mergeCell ref="J84:Q84"/>
    <mergeCell ref="R84:T84"/>
    <mergeCell ref="U84:V84"/>
    <mergeCell ref="F85:H85"/>
    <mergeCell ref="J85:Q85"/>
    <mergeCell ref="R85:X85"/>
    <mergeCell ref="Y85:Z85"/>
    <mergeCell ref="R86:X86"/>
    <mergeCell ref="Y86:Z86"/>
    <mergeCell ref="R87:X87"/>
    <mergeCell ref="Y87:Z87"/>
    <mergeCell ref="R88:X88"/>
    <mergeCell ref="Y88:Z88"/>
    <mergeCell ref="D89:H89"/>
    <mergeCell ref="E90:H90"/>
    <mergeCell ref="S90:AB90"/>
    <mergeCell ref="E91:H91"/>
    <mergeCell ref="J91:Q91"/>
    <mergeCell ref="E92:H92"/>
    <mergeCell ref="J92:Q92"/>
    <mergeCell ref="E93:H93"/>
    <mergeCell ref="E94:H94"/>
    <mergeCell ref="E95:H95"/>
    <mergeCell ref="R97:W97"/>
    <mergeCell ref="X97:Z97"/>
    <mergeCell ref="R98:W98"/>
    <mergeCell ref="X98:Z98"/>
    <mergeCell ref="R100:W100"/>
    <mergeCell ref="X100:Z100"/>
    <mergeCell ref="R101:W101"/>
    <mergeCell ref="X101:Z101"/>
    <mergeCell ref="J104:Q104"/>
    <mergeCell ref="R104:S104"/>
    <mergeCell ref="T104:U104"/>
    <mergeCell ref="W104:X104"/>
    <mergeCell ref="W105:X105"/>
    <mergeCell ref="J106:Q106"/>
    <mergeCell ref="R106:U106"/>
    <mergeCell ref="V106:W106"/>
    <mergeCell ref="E107:H107"/>
    <mergeCell ref="J107:Q107"/>
    <mergeCell ref="R107:U107"/>
    <mergeCell ref="V107:W107"/>
    <mergeCell ref="S108:X108"/>
    <mergeCell ref="Y108:Z108"/>
    <mergeCell ref="R109:U109"/>
    <mergeCell ref="V109:W109"/>
    <mergeCell ref="F121:H121"/>
    <mergeCell ref="F122:H122"/>
    <mergeCell ref="R124:W124"/>
    <mergeCell ref="X124:Y124"/>
    <mergeCell ref="Z124:AA124"/>
    <mergeCell ref="J125:Q125"/>
    <mergeCell ref="R125:U125"/>
    <mergeCell ref="W125:X125"/>
    <mergeCell ref="Z125:AA125"/>
    <mergeCell ref="J126:Q126"/>
    <mergeCell ref="R126:W126"/>
    <mergeCell ref="X126:Z126"/>
    <mergeCell ref="J127:Q127"/>
    <mergeCell ref="J128:Q128"/>
    <mergeCell ref="J129:Q129"/>
    <mergeCell ref="J130:Q130"/>
    <mergeCell ref="J131:Q131"/>
    <mergeCell ref="J132:Q132"/>
    <mergeCell ref="J133:Q133"/>
    <mergeCell ref="J134:Q134"/>
    <mergeCell ref="J135:Q135"/>
    <mergeCell ref="J136:Q136"/>
    <mergeCell ref="J137:Q137"/>
    <mergeCell ref="J138:Q138"/>
    <mergeCell ref="J139:Q139"/>
    <mergeCell ref="J140:Q140"/>
    <mergeCell ref="F146:H146"/>
    <mergeCell ref="F147:H147"/>
    <mergeCell ref="R151:AB151"/>
    <mergeCell ref="R152:X152"/>
    <mergeCell ref="Y152:Z152"/>
    <mergeCell ref="R153:X153"/>
    <mergeCell ref="Y153:Z153"/>
    <mergeCell ref="R154:X154"/>
    <mergeCell ref="Y154:Z154"/>
    <mergeCell ref="Y155:Z155"/>
    <mergeCell ref="R160:AB160"/>
    <mergeCell ref="R161:X161"/>
    <mergeCell ref="Y161:Z161"/>
    <mergeCell ref="R162:X162"/>
    <mergeCell ref="Y162:Z162"/>
    <mergeCell ref="R163:X163"/>
    <mergeCell ref="Y163:Z163"/>
    <mergeCell ref="R164:X164"/>
    <mergeCell ref="Y164:Z164"/>
    <mergeCell ref="R169:AB169"/>
    <mergeCell ref="R170:X170"/>
    <mergeCell ref="Y170:Z170"/>
    <mergeCell ref="R171:X171"/>
    <mergeCell ref="Y171:Z171"/>
    <mergeCell ref="Y172:Z172"/>
    <mergeCell ref="R174:X174"/>
    <mergeCell ref="Y174:Z174"/>
    <mergeCell ref="J176:Q176"/>
    <mergeCell ref="J177:Q177"/>
    <mergeCell ref="J178:Q178"/>
    <mergeCell ref="J179:Q179"/>
    <mergeCell ref="J180:K180"/>
    <mergeCell ref="M180:O180"/>
    <mergeCell ref="S180:AB180"/>
    <mergeCell ref="R183:W183"/>
    <mergeCell ref="X183:Z183"/>
    <mergeCell ref="R185:W185"/>
    <mergeCell ref="X185:Z185"/>
    <mergeCell ref="R188:W188"/>
    <mergeCell ref="X188:Z188"/>
    <mergeCell ref="B190:H190"/>
    <mergeCell ref="J192:K192"/>
    <mergeCell ref="M192:O192"/>
    <mergeCell ref="O193:Q193"/>
    <mergeCell ref="J194:Q194"/>
    <mergeCell ref="J195:Q195"/>
    <mergeCell ref="O196:Q196"/>
    <mergeCell ref="S196:AB196"/>
    <mergeCell ref="J197:Q197"/>
    <mergeCell ref="S197:AB197"/>
    <mergeCell ref="J198:Q198"/>
    <mergeCell ref="O200:Q200"/>
    <mergeCell ref="T200:W200"/>
    <mergeCell ref="X200:Z200"/>
    <mergeCell ref="J201:Q201"/>
    <mergeCell ref="S201:AB201"/>
    <mergeCell ref="J202:Q202"/>
    <mergeCell ref="S202:AB202"/>
    <mergeCell ref="Z203:AA203"/>
    <mergeCell ref="O204:Q204"/>
    <mergeCell ref="J205:K205"/>
    <mergeCell ref="M205:O205"/>
    <mergeCell ref="V205:W205"/>
    <mergeCell ref="O206:Q206"/>
    <mergeCell ref="R206:U206"/>
    <mergeCell ref="V206:W206"/>
    <mergeCell ref="J207:Q207"/>
    <mergeCell ref="R207:U207"/>
    <mergeCell ref="V207:W207"/>
    <mergeCell ref="J208:Q208"/>
    <mergeCell ref="S208:X208"/>
    <mergeCell ref="Y208:Z208"/>
    <mergeCell ref="F209:H209"/>
    <mergeCell ref="R209:U209"/>
    <mergeCell ref="V209:W209"/>
    <mergeCell ref="R210:U210"/>
    <mergeCell ref="O211:Q211"/>
    <mergeCell ref="R211:U211"/>
    <mergeCell ref="J212:Q212"/>
    <mergeCell ref="R212:U212"/>
    <mergeCell ref="W212:X212"/>
    <mergeCell ref="Z212:AA212"/>
    <mergeCell ref="J213:Q213"/>
    <mergeCell ref="R213:W213"/>
    <mergeCell ref="X213:Z213"/>
    <mergeCell ref="O216:Q216"/>
    <mergeCell ref="R216:U216"/>
    <mergeCell ref="W216:X216"/>
    <mergeCell ref="Z216:AA216"/>
    <mergeCell ref="J217:Q217"/>
    <mergeCell ref="R217:W217"/>
    <mergeCell ref="X217:Z217"/>
    <mergeCell ref="J218:Q218"/>
    <mergeCell ref="R219:AB219"/>
    <mergeCell ref="J220:Q220"/>
    <mergeCell ref="J221:Q221"/>
    <mergeCell ref="R223:AB223"/>
    <mergeCell ref="J224:Q224"/>
    <mergeCell ref="J225:Q225"/>
    <mergeCell ref="S228:AB228"/>
    <mergeCell ref="S229:AB229"/>
    <mergeCell ref="S230:AB230"/>
    <mergeCell ref="R231:X231"/>
    <mergeCell ref="Y231:Z231"/>
    <mergeCell ref="R232:X232"/>
    <mergeCell ref="Y232:Z232"/>
    <mergeCell ref="Y233:Z233"/>
    <mergeCell ref="R235:X235"/>
    <mergeCell ref="Y235:Z235"/>
    <mergeCell ref="J238:K238"/>
    <mergeCell ref="M238:N238"/>
    <mergeCell ref="P238:Q238"/>
    <mergeCell ref="O239:Q239"/>
    <mergeCell ref="S239:AB239"/>
    <mergeCell ref="J240:K240"/>
    <mergeCell ref="M240:O240"/>
    <mergeCell ref="S240:AB240"/>
    <mergeCell ref="J241:L241"/>
    <mergeCell ref="O242:Q242"/>
    <mergeCell ref="R242:U242"/>
    <mergeCell ref="V242:W242"/>
    <mergeCell ref="J243:Q243"/>
    <mergeCell ref="R243:U243"/>
    <mergeCell ref="V243:W243"/>
    <mergeCell ref="J244:Q244"/>
    <mergeCell ref="S244:X244"/>
    <mergeCell ref="Y244:Z244"/>
    <mergeCell ref="E245:H245"/>
    <mergeCell ref="R245:U245"/>
    <mergeCell ref="V245:W245"/>
    <mergeCell ref="O246:Q246"/>
    <mergeCell ref="R246:U246"/>
    <mergeCell ref="J247:Q247"/>
    <mergeCell ref="R247:U247"/>
    <mergeCell ref="J249:Q249"/>
    <mergeCell ref="R249:U249"/>
    <mergeCell ref="W249:X249"/>
    <mergeCell ref="Z249:AA249"/>
    <mergeCell ref="J250:Q250"/>
    <mergeCell ref="R250:W250"/>
    <mergeCell ref="X250:Z250"/>
    <mergeCell ref="S252:AB252"/>
    <mergeCell ref="S253:AB253"/>
    <mergeCell ref="S254:AB254"/>
    <mergeCell ref="R255:X255"/>
    <mergeCell ref="Y255:Z255"/>
    <mergeCell ref="R256:X256"/>
    <mergeCell ref="Y256:Z256"/>
    <mergeCell ref="Y257:Z257"/>
    <mergeCell ref="R259:X259"/>
    <mergeCell ref="Y259:Z259"/>
    <mergeCell ref="O261:Q261"/>
    <mergeCell ref="J262:Q262"/>
    <mergeCell ref="J263:Q263"/>
    <mergeCell ref="R263:W263"/>
    <mergeCell ref="X263:Z263"/>
    <mergeCell ref="J264:Q264"/>
    <mergeCell ref="I265:M265"/>
    <mergeCell ref="K266:Q266"/>
    <mergeCell ref="T266:AB266"/>
    <mergeCell ref="K267:Q267"/>
    <mergeCell ref="T267:AB267"/>
    <mergeCell ref="I268:M268"/>
    <mergeCell ref="K269:Q269"/>
    <mergeCell ref="L270:Q270"/>
    <mergeCell ref="J273:K273"/>
    <mergeCell ref="M273:O273"/>
    <mergeCell ref="O274:Q274"/>
    <mergeCell ref="R274:Y274"/>
    <mergeCell ref="Z274:AA274"/>
    <mergeCell ref="J275:Q275"/>
    <mergeCell ref="J276:Q276"/>
    <mergeCell ref="O277:Q277"/>
    <mergeCell ref="R277:Y277"/>
    <mergeCell ref="Z277:AA277"/>
    <mergeCell ref="J278:Q278"/>
    <mergeCell ref="J279:Q279"/>
    <mergeCell ref="O280:Q280"/>
    <mergeCell ref="J281:Q281"/>
    <mergeCell ref="J282:Q282"/>
    <mergeCell ref="O283:Q283"/>
    <mergeCell ref="S283:AB283"/>
    <mergeCell ref="J284:Q284"/>
    <mergeCell ref="S284:AB284"/>
    <mergeCell ref="J285:Q285"/>
    <mergeCell ref="O287:Q287"/>
    <mergeCell ref="T287:W287"/>
    <mergeCell ref="X287:Z287"/>
    <mergeCell ref="J288:Q288"/>
    <mergeCell ref="S288:AB288"/>
    <mergeCell ref="J289:Q289"/>
    <mergeCell ref="S289:AB289"/>
    <mergeCell ref="S290:X290"/>
    <mergeCell ref="Z290:AA290"/>
    <mergeCell ref="S291:X291"/>
    <mergeCell ref="Y291:Z291"/>
    <mergeCell ref="Y292:Z292"/>
    <mergeCell ref="O293:Q293"/>
    <mergeCell ref="J294:Q294"/>
    <mergeCell ref="R294:U294"/>
    <mergeCell ref="W294:X294"/>
    <mergeCell ref="Z294:AA294"/>
    <mergeCell ref="J295:Q295"/>
    <mergeCell ref="R295:W295"/>
    <mergeCell ref="X295:Z295"/>
    <mergeCell ref="O296:Q296"/>
    <mergeCell ref="Y296:Z296"/>
    <mergeCell ref="J297:K297"/>
    <mergeCell ref="M297:O297"/>
    <mergeCell ref="Y297:Z297"/>
    <mergeCell ref="O298:Q298"/>
    <mergeCell ref="R298:U298"/>
    <mergeCell ref="V298:W298"/>
    <mergeCell ref="J299:Q299"/>
    <mergeCell ref="R299:U299"/>
    <mergeCell ref="V299:W299"/>
    <mergeCell ref="J300:Q300"/>
    <mergeCell ref="S300:X300"/>
    <mergeCell ref="Y300:Z300"/>
    <mergeCell ref="F301:H301"/>
    <mergeCell ref="R301:U301"/>
    <mergeCell ref="V301:W301"/>
    <mergeCell ref="O303:Q303"/>
    <mergeCell ref="R303:U303"/>
    <mergeCell ref="J304:Q304"/>
    <mergeCell ref="R304:U304"/>
    <mergeCell ref="J305:Q305"/>
    <mergeCell ref="R305:U305"/>
    <mergeCell ref="W305:X305"/>
    <mergeCell ref="Z305:AA305"/>
    <mergeCell ref="R306:W306"/>
    <mergeCell ref="X306:Z306"/>
    <mergeCell ref="B308:AC308"/>
    <mergeCell ref="J309:AC309"/>
    <mergeCell ref="J310:AC310"/>
    <mergeCell ref="D311:H311"/>
    <mergeCell ref="O311:Q311"/>
    <mergeCell ref="S311:AB311"/>
    <mergeCell ref="E312:H312"/>
    <mergeCell ref="J312:Q312"/>
    <mergeCell ref="J313:Q313"/>
    <mergeCell ref="J314:Q314"/>
    <mergeCell ref="R314:W314"/>
    <mergeCell ref="X314:Z314"/>
    <mergeCell ref="J315:Q315"/>
    <mergeCell ref="R315:W315"/>
    <mergeCell ref="X315:Z315"/>
    <mergeCell ref="J316:Q316"/>
    <mergeCell ref="J317:Q317"/>
    <mergeCell ref="J318:Q318"/>
    <mergeCell ref="J319:K319"/>
    <mergeCell ref="M319:O319"/>
    <mergeCell ref="S319:AB319"/>
    <mergeCell ref="R322:W322"/>
    <mergeCell ref="X322:Z322"/>
    <mergeCell ref="R324:W324"/>
    <mergeCell ref="X324:Z324"/>
    <mergeCell ref="J327:Q327"/>
    <mergeCell ref="J328:Q328"/>
    <mergeCell ref="D329:H329"/>
    <mergeCell ref="O329:Q329"/>
    <mergeCell ref="S329:AB329"/>
    <mergeCell ref="E330:H330"/>
    <mergeCell ref="R331:AB331"/>
    <mergeCell ref="J333:K333"/>
    <mergeCell ref="X334:Z334"/>
    <mergeCell ref="R335:AB335"/>
    <mergeCell ref="J337:K337"/>
    <mergeCell ref="X338:Z338"/>
    <mergeCell ref="S340:U340"/>
    <mergeCell ref="V340:Y340"/>
    <mergeCell ref="Z340:AA340"/>
    <mergeCell ref="J342:Q342"/>
    <mergeCell ref="V342:Y342"/>
    <mergeCell ref="Z342:AA342"/>
    <mergeCell ref="J343:Q343"/>
    <mergeCell ref="V343:Y343"/>
    <mergeCell ref="Z343:AA343"/>
    <mergeCell ref="J344:Q344"/>
    <mergeCell ref="J345:Q345"/>
    <mergeCell ref="R347:W347"/>
    <mergeCell ref="X347:Z347"/>
    <mergeCell ref="C350:D350"/>
    <mergeCell ref="E350:H350"/>
    <mergeCell ref="J350:Q350"/>
    <mergeCell ref="E351:H351"/>
    <mergeCell ref="I351:Q351"/>
    <mergeCell ref="E352:H352"/>
    <mergeCell ref="I352:Q352"/>
    <mergeCell ref="R352:AC352"/>
    <mergeCell ref="E353:H353"/>
    <mergeCell ref="I353:Q353"/>
    <mergeCell ref="E354:H354"/>
    <mergeCell ref="I354:Q354"/>
    <mergeCell ref="R354:AC354"/>
    <mergeCell ref="F355:Q355"/>
    <mergeCell ref="F356:Q356"/>
    <mergeCell ref="C360:AC360"/>
    <mergeCell ref="B13:H14"/>
    <mergeCell ref="I13:I14"/>
    <mergeCell ref="J13:K14"/>
    <mergeCell ref="N13:N14"/>
    <mergeCell ref="O13:P14"/>
    <mergeCell ref="R13:AB14"/>
    <mergeCell ref="AC13:AC14"/>
    <mergeCell ref="R15:AB17"/>
    <mergeCell ref="AC15:AC17"/>
    <mergeCell ref="B16:B17"/>
    <mergeCell ref="C16:H17"/>
    <mergeCell ref="I16:I17"/>
    <mergeCell ref="J16:K17"/>
    <mergeCell ref="N16:N17"/>
    <mergeCell ref="O16:P17"/>
    <mergeCell ref="R18:AB22"/>
    <mergeCell ref="C19:H20"/>
    <mergeCell ref="I19:I20"/>
    <mergeCell ref="J19:K20"/>
    <mergeCell ref="N19:N20"/>
    <mergeCell ref="O19:P20"/>
    <mergeCell ref="AC19:AC20"/>
    <mergeCell ref="C21:H22"/>
    <mergeCell ref="I21:I22"/>
    <mergeCell ref="J21:K22"/>
    <mergeCell ref="N21:N22"/>
    <mergeCell ref="O21:P22"/>
    <mergeCell ref="AC21:AC22"/>
    <mergeCell ref="C24:H27"/>
    <mergeCell ref="I24:I25"/>
    <mergeCell ref="J24:K25"/>
    <mergeCell ref="M24:M25"/>
    <mergeCell ref="N24:P25"/>
    <mergeCell ref="AC24:AC27"/>
    <mergeCell ref="C28:H31"/>
    <mergeCell ref="I28:I29"/>
    <mergeCell ref="J28:K29"/>
    <mergeCell ref="M28:M29"/>
    <mergeCell ref="N28:P29"/>
    <mergeCell ref="AC28:AC31"/>
    <mergeCell ref="C33:H34"/>
    <mergeCell ref="I33:I34"/>
    <mergeCell ref="J33:K34"/>
    <mergeCell ref="N33:N34"/>
    <mergeCell ref="O33:P34"/>
    <mergeCell ref="AC33:AC34"/>
    <mergeCell ref="C35:H36"/>
    <mergeCell ref="I35:I36"/>
    <mergeCell ref="J35:K36"/>
    <mergeCell ref="N35:N36"/>
    <mergeCell ref="O35:P36"/>
    <mergeCell ref="AC35:AC36"/>
    <mergeCell ref="C37:H38"/>
    <mergeCell ref="I37:I38"/>
    <mergeCell ref="J37:K38"/>
    <mergeCell ref="N37:N38"/>
    <mergeCell ref="O37:P38"/>
    <mergeCell ref="AC37:AC38"/>
    <mergeCell ref="R39:AB43"/>
    <mergeCell ref="C40:H41"/>
    <mergeCell ref="I40:I41"/>
    <mergeCell ref="J40:K41"/>
    <mergeCell ref="N40:N41"/>
    <mergeCell ref="O40:P41"/>
    <mergeCell ref="AC40:AC41"/>
    <mergeCell ref="C42:H43"/>
    <mergeCell ref="I42:I43"/>
    <mergeCell ref="J42:K43"/>
    <mergeCell ref="N42:N43"/>
    <mergeCell ref="O42:P43"/>
    <mergeCell ref="AC42:AC43"/>
    <mergeCell ref="C45:H46"/>
    <mergeCell ref="I45:I46"/>
    <mergeCell ref="J45:K46"/>
    <mergeCell ref="N45:N46"/>
    <mergeCell ref="O45:P46"/>
    <mergeCell ref="AC45:AC46"/>
    <mergeCell ref="C47:H48"/>
    <mergeCell ref="I47:I48"/>
    <mergeCell ref="J47:K48"/>
    <mergeCell ref="N47:N48"/>
    <mergeCell ref="O47:P48"/>
    <mergeCell ref="AC47:AC48"/>
    <mergeCell ref="C49:H50"/>
    <mergeCell ref="I49:I50"/>
    <mergeCell ref="J49:K50"/>
    <mergeCell ref="N49:N50"/>
    <mergeCell ref="O49:P50"/>
    <mergeCell ref="AC49:AC50"/>
    <mergeCell ref="B51:H52"/>
    <mergeCell ref="I51:I52"/>
    <mergeCell ref="J51:K52"/>
    <mergeCell ref="N51:N52"/>
    <mergeCell ref="O51:P52"/>
    <mergeCell ref="R51:AB52"/>
    <mergeCell ref="AC51:AC52"/>
    <mergeCell ref="AC59:AC61"/>
    <mergeCell ref="E63:H65"/>
    <mergeCell ref="AC63:AC65"/>
    <mergeCell ref="AC68:AC73"/>
    <mergeCell ref="E74:H79"/>
    <mergeCell ref="AC74:AC79"/>
    <mergeCell ref="R77:R78"/>
    <mergeCell ref="S77:U78"/>
    <mergeCell ref="E80:H83"/>
    <mergeCell ref="F86:H88"/>
    <mergeCell ref="D96:H98"/>
    <mergeCell ref="AC96:AC98"/>
    <mergeCell ref="D99:H102"/>
    <mergeCell ref="AC99:AC102"/>
    <mergeCell ref="D103:H104"/>
    <mergeCell ref="E105:H106"/>
    <mergeCell ref="E108:H111"/>
    <mergeCell ref="F112:H113"/>
    <mergeCell ref="F114:H115"/>
    <mergeCell ref="F116:H117"/>
    <mergeCell ref="D118:H120"/>
    <mergeCell ref="AC118:AC120"/>
    <mergeCell ref="AC121:AC126"/>
    <mergeCell ref="E123:E126"/>
    <mergeCell ref="F123:H126"/>
    <mergeCell ref="E127:E129"/>
    <mergeCell ref="F127:H129"/>
    <mergeCell ref="AC128:AC129"/>
    <mergeCell ref="E130:E132"/>
    <mergeCell ref="F130:H132"/>
    <mergeCell ref="AC130:AC132"/>
    <mergeCell ref="E133:E136"/>
    <mergeCell ref="F133:H136"/>
    <mergeCell ref="AC133:AC136"/>
    <mergeCell ref="E137:E140"/>
    <mergeCell ref="F137:H140"/>
    <mergeCell ref="AC137:AC140"/>
    <mergeCell ref="D141:H145"/>
    <mergeCell ref="AC141:AC145"/>
    <mergeCell ref="F148:H152"/>
    <mergeCell ref="F153:H154"/>
    <mergeCell ref="F155:H156"/>
    <mergeCell ref="F157:H161"/>
    <mergeCell ref="F162:H163"/>
    <mergeCell ref="F164:H165"/>
    <mergeCell ref="F166:H170"/>
    <mergeCell ref="F171:H172"/>
    <mergeCell ref="D173:H175"/>
    <mergeCell ref="AC173:AC175"/>
    <mergeCell ref="B176:C178"/>
    <mergeCell ref="D176:H178"/>
    <mergeCell ref="AC176:AC178"/>
    <mergeCell ref="D179:H181"/>
    <mergeCell ref="AC180:AC181"/>
    <mergeCell ref="E182:H184"/>
    <mergeCell ref="AC182:AC184"/>
    <mergeCell ref="E185:H187"/>
    <mergeCell ref="AC185:AC187"/>
    <mergeCell ref="D188:H189"/>
    <mergeCell ref="AC188:AC189"/>
    <mergeCell ref="D191:H192"/>
    <mergeCell ref="D193:H195"/>
    <mergeCell ref="AC193:AC195"/>
    <mergeCell ref="D196:H198"/>
    <mergeCell ref="E199:H203"/>
    <mergeCell ref="E204:H205"/>
    <mergeCell ref="F206:H208"/>
    <mergeCell ref="F210:H211"/>
    <mergeCell ref="F212:H214"/>
    <mergeCell ref="D215:H218"/>
    <mergeCell ref="E219:H222"/>
    <mergeCell ref="R220:AB222"/>
    <mergeCell ref="E223:H226"/>
    <mergeCell ref="R224:AB226"/>
    <mergeCell ref="D227:H230"/>
    <mergeCell ref="E231:H233"/>
    <mergeCell ref="E234:H236"/>
    <mergeCell ref="D237:H238"/>
    <mergeCell ref="AC237:AC238"/>
    <mergeCell ref="D239:H240"/>
    <mergeCell ref="AC239:AC240"/>
    <mergeCell ref="E242:H244"/>
    <mergeCell ref="AC242:AC245"/>
    <mergeCell ref="E246:H247"/>
    <mergeCell ref="AC246:AC250"/>
    <mergeCell ref="E248:H250"/>
    <mergeCell ref="D251:H254"/>
    <mergeCell ref="E255:H257"/>
    <mergeCell ref="E258:H260"/>
    <mergeCell ref="D261:H263"/>
    <mergeCell ref="D272:H273"/>
    <mergeCell ref="AC272:AC273"/>
    <mergeCell ref="E274:H276"/>
    <mergeCell ref="AC274:AC276"/>
    <mergeCell ref="E277:H279"/>
    <mergeCell ref="AC277:AC279"/>
    <mergeCell ref="D280:H282"/>
    <mergeCell ref="AC280:AC282"/>
    <mergeCell ref="D283:H285"/>
    <mergeCell ref="AC283:AC285"/>
    <mergeCell ref="E293:H295"/>
    <mergeCell ref="AC293:AC295"/>
    <mergeCell ref="E296:H297"/>
    <mergeCell ref="F298:H300"/>
    <mergeCell ref="F302:H304"/>
    <mergeCell ref="F305:H307"/>
    <mergeCell ref="D309:H310"/>
    <mergeCell ref="E314:H315"/>
    <mergeCell ref="E316:H318"/>
    <mergeCell ref="AC316:AC318"/>
    <mergeCell ref="E319:H320"/>
    <mergeCell ref="AC319:AC320"/>
    <mergeCell ref="F321:H323"/>
    <mergeCell ref="AC321:AC323"/>
    <mergeCell ref="F324:H326"/>
    <mergeCell ref="AC324:AC326"/>
    <mergeCell ref="E327:H328"/>
    <mergeCell ref="AC327:AC328"/>
    <mergeCell ref="F331:H334"/>
    <mergeCell ref="I331:I332"/>
    <mergeCell ref="J331:K332"/>
    <mergeCell ref="M331:M332"/>
    <mergeCell ref="N331:P332"/>
    <mergeCell ref="AC331:AC334"/>
    <mergeCell ref="F335:H338"/>
    <mergeCell ref="I335:I336"/>
    <mergeCell ref="J335:K336"/>
    <mergeCell ref="M335:M336"/>
    <mergeCell ref="N335:P336"/>
    <mergeCell ref="AC335:AC338"/>
    <mergeCell ref="E339:H343"/>
    <mergeCell ref="AC339:AC343"/>
    <mergeCell ref="R342:R343"/>
    <mergeCell ref="S342:U343"/>
    <mergeCell ref="E344:H345"/>
    <mergeCell ref="AC344:AC345"/>
    <mergeCell ref="E346:H347"/>
    <mergeCell ref="I346:I347"/>
    <mergeCell ref="J346:K347"/>
    <mergeCell ref="N346:N347"/>
    <mergeCell ref="O346:P347"/>
    <mergeCell ref="AC346:AC347"/>
    <mergeCell ref="R350:AC351"/>
    <mergeCell ref="C351:D352"/>
    <mergeCell ref="C353:D356"/>
    <mergeCell ref="R32:AB38"/>
    <mergeCell ref="R44:AB50"/>
    <mergeCell ref="B56:C95"/>
    <mergeCell ref="D56:H62"/>
    <mergeCell ref="AC81:AC87"/>
    <mergeCell ref="AC89:AC95"/>
    <mergeCell ref="B96:C102"/>
    <mergeCell ref="B103:C117"/>
    <mergeCell ref="AC103:AC117"/>
    <mergeCell ref="B118:C156"/>
    <mergeCell ref="D146:D165"/>
    <mergeCell ref="AC146:AC156"/>
    <mergeCell ref="E148:E156"/>
    <mergeCell ref="B157:C175"/>
    <mergeCell ref="E157:E165"/>
    <mergeCell ref="AC157:AC165"/>
    <mergeCell ref="D166:D172"/>
    <mergeCell ref="E166:E172"/>
    <mergeCell ref="AC166:AC172"/>
    <mergeCell ref="B179:C189"/>
    <mergeCell ref="B191:C214"/>
    <mergeCell ref="AC196:AC214"/>
    <mergeCell ref="E206:E214"/>
    <mergeCell ref="B215:C236"/>
    <mergeCell ref="AC215:AC226"/>
    <mergeCell ref="AC227:AC236"/>
    <mergeCell ref="B237:C263"/>
    <mergeCell ref="AC251:AC260"/>
    <mergeCell ref="B264:C282"/>
    <mergeCell ref="D264:H271"/>
    <mergeCell ref="B283:C307"/>
    <mergeCell ref="E286:H292"/>
    <mergeCell ref="AC286:AC292"/>
    <mergeCell ref="E298:E307"/>
    <mergeCell ref="B309:C347"/>
    <mergeCell ref="D319:D328"/>
    <mergeCell ref="D330:D347"/>
    <mergeCell ref="B350:B356"/>
  </mergeCells>
  <phoneticPr fontId="20"/>
  <conditionalFormatting sqref="Y107:Z107 Y109:Z109 Z174 Y207:Z207 Y209:Z209 Z235 Y243:Z243 Y245:Z245 Z259 Y299:Z299 Y301:Z302">
    <cfRule type="cellIs" dxfId="311" priority="297" stopIfTrue="1" operator="greaterThan">
      <formula>0</formula>
    </cfRule>
  </conditionalFormatting>
  <conditionalFormatting sqref="Y108:Z108 Y208:Z208 Y244:Z244 Y300:Z300">
    <cfRule type="cellIs" dxfId="310" priority="296" stopIfTrue="1" operator="lessThan">
      <formula>550</formula>
    </cfRule>
    <cfRule type="cellIs" dxfId="309" priority="295" stopIfTrue="1" operator="greaterThan">
      <formula>650</formula>
    </cfRule>
  </conditionalFormatting>
  <conditionalFormatting sqref="AH13 AH312">
    <cfRule type="cellIs" dxfId="308" priority="294" stopIfTrue="1" operator="equal">
      <formula>"▼矛盾"</formula>
    </cfRule>
    <cfRule type="cellIs" dxfId="307" priority="292" stopIfTrue="1" operator="greaterThanOrEqual">
      <formula>"●適合"</formula>
    </cfRule>
    <cfRule type="cellIs" dxfId="306" priority="293" stopIfTrue="1" operator="equal">
      <formula>"◆未達"</formula>
    </cfRule>
  </conditionalFormatting>
  <conditionalFormatting sqref="AH16">
    <cfRule type="cellIs" dxfId="305" priority="287" stopIfTrue="1" operator="equal">
      <formula>"◆未達"</formula>
    </cfRule>
    <cfRule type="cellIs" dxfId="304" priority="286" stopIfTrue="1" operator="greaterThanOrEqual">
      <formula>"●適合"</formula>
    </cfRule>
    <cfRule type="cellIs" dxfId="303" priority="288" stopIfTrue="1" operator="equal">
      <formula>"▼矛盾"</formula>
    </cfRule>
  </conditionalFormatting>
  <conditionalFormatting sqref="AH19">
    <cfRule type="cellIs" dxfId="302" priority="281" stopIfTrue="1" operator="equal">
      <formula>"◆未達"</formula>
    </cfRule>
    <cfRule type="cellIs" dxfId="301" priority="282" stopIfTrue="1" operator="equal">
      <formula>"▼矛盾"</formula>
    </cfRule>
    <cfRule type="cellIs" dxfId="300" priority="280" stopIfTrue="1" operator="greaterThanOrEqual">
      <formula>"●適合"</formula>
    </cfRule>
  </conditionalFormatting>
  <conditionalFormatting sqref="AH21">
    <cfRule type="cellIs" dxfId="299" priority="274" stopIfTrue="1" operator="greaterThanOrEqual">
      <formula>"●適合"</formula>
    </cfRule>
    <cfRule type="cellIs" dxfId="298" priority="275" stopIfTrue="1" operator="equal">
      <formula>"◆未達"</formula>
    </cfRule>
    <cfRule type="cellIs" dxfId="297" priority="276" stopIfTrue="1" operator="equal">
      <formula>"▼矛盾"</formula>
    </cfRule>
  </conditionalFormatting>
  <conditionalFormatting sqref="AH24">
    <cfRule type="cellIs" dxfId="296" priority="266" stopIfTrue="1" operator="equal">
      <formula>"◆未達"</formula>
    </cfRule>
    <cfRule type="cellIs" dxfId="295" priority="265" stopIfTrue="1" operator="greaterThanOrEqual">
      <formula>"●適合"</formula>
    </cfRule>
    <cfRule type="cellIs" dxfId="294" priority="267" stopIfTrue="1" operator="equal">
      <formula>"▼矛盾"</formula>
    </cfRule>
  </conditionalFormatting>
  <conditionalFormatting sqref="AH26">
    <cfRule type="cellIs" dxfId="293" priority="269" stopIfTrue="1" operator="equal">
      <formula>"◆未達"</formula>
    </cfRule>
    <cfRule type="cellIs" dxfId="292" priority="268" stopIfTrue="1" operator="greaterThanOrEqual">
      <formula>"●適合"</formula>
    </cfRule>
    <cfRule type="cellIs" dxfId="291" priority="270" stopIfTrue="1" operator="equal">
      <formula>"▼矛盾"</formula>
    </cfRule>
  </conditionalFormatting>
  <conditionalFormatting sqref="AH28">
    <cfRule type="cellIs" dxfId="290" priority="254" stopIfTrue="1" operator="equal">
      <formula>"◆未達"</formula>
    </cfRule>
    <cfRule type="cellIs" dxfId="289" priority="255" stopIfTrue="1" operator="equal">
      <formula>"▼矛盾"</formula>
    </cfRule>
    <cfRule type="cellIs" dxfId="288" priority="253" stopIfTrue="1" operator="greaterThanOrEqual">
      <formula>"●適合"</formula>
    </cfRule>
  </conditionalFormatting>
  <conditionalFormatting sqref="AH30">
    <cfRule type="cellIs" dxfId="287" priority="257" stopIfTrue="1" operator="equal">
      <formula>"◆未達"</formula>
    </cfRule>
    <cfRule type="cellIs" dxfId="286" priority="258" stopIfTrue="1" operator="equal">
      <formula>"▼矛盾"</formula>
    </cfRule>
    <cfRule type="cellIs" dxfId="285" priority="256" stopIfTrue="1" operator="greaterThanOrEqual">
      <formula>"●適合"</formula>
    </cfRule>
  </conditionalFormatting>
  <conditionalFormatting sqref="AH33">
    <cfRule type="cellIs" dxfId="284" priority="245" stopIfTrue="1" operator="equal">
      <formula>"◆未達"</formula>
    </cfRule>
    <cfRule type="cellIs" dxfId="283" priority="246" stopIfTrue="1" operator="equal">
      <formula>"▼矛盾"</formula>
    </cfRule>
    <cfRule type="cellIs" dxfId="282" priority="244" stopIfTrue="1" operator="greaterThanOrEqual">
      <formula>"●適合"</formula>
    </cfRule>
  </conditionalFormatting>
  <conditionalFormatting sqref="AH35">
    <cfRule type="cellIs" dxfId="281" priority="238" stopIfTrue="1" operator="greaterThanOrEqual">
      <formula>"●適合"</formula>
    </cfRule>
    <cfRule type="cellIs" dxfId="280" priority="239" stopIfTrue="1" operator="equal">
      <formula>"◆未達"</formula>
    </cfRule>
    <cfRule type="cellIs" dxfId="279" priority="240" stopIfTrue="1" operator="equal">
      <formula>"▼矛盾"</formula>
    </cfRule>
  </conditionalFormatting>
  <conditionalFormatting sqref="AH37">
    <cfRule type="cellIs" dxfId="278" priority="233" stopIfTrue="1" operator="equal">
      <formula>"◆未達"</formula>
    </cfRule>
    <cfRule type="cellIs" dxfId="277" priority="234" stopIfTrue="1" operator="equal">
      <formula>"▼矛盾"</formula>
    </cfRule>
    <cfRule type="cellIs" dxfId="276" priority="232" stopIfTrue="1" operator="greaterThanOrEqual">
      <formula>"●適合"</formula>
    </cfRule>
  </conditionalFormatting>
  <conditionalFormatting sqref="AH40">
    <cfRule type="cellIs" dxfId="275" priority="227" stopIfTrue="1" operator="equal">
      <formula>"◆未達"</formula>
    </cfRule>
    <cfRule type="cellIs" dxfId="274" priority="228" stopIfTrue="1" operator="equal">
      <formula>"▼矛盾"</formula>
    </cfRule>
    <cfRule type="cellIs" dxfId="273" priority="226" stopIfTrue="1" operator="greaterThanOrEqual">
      <formula>"●適合"</formula>
    </cfRule>
  </conditionalFormatting>
  <conditionalFormatting sqref="AH42">
    <cfRule type="cellIs" dxfId="272" priority="221" stopIfTrue="1" operator="equal">
      <formula>"◆未達"</formula>
    </cfRule>
    <cfRule type="cellIs" dxfId="271" priority="220" stopIfTrue="1" operator="greaterThanOrEqual">
      <formula>"●適合"</formula>
    </cfRule>
    <cfRule type="cellIs" dxfId="270" priority="222" stopIfTrue="1" operator="equal">
      <formula>"▼矛盾"</formula>
    </cfRule>
  </conditionalFormatting>
  <conditionalFormatting sqref="AH45">
    <cfRule type="cellIs" dxfId="269" priority="216" stopIfTrue="1" operator="equal">
      <formula>"▼矛盾"</formula>
    </cfRule>
    <cfRule type="cellIs" dxfId="268" priority="214" stopIfTrue="1" operator="greaterThanOrEqual">
      <formula>"●適合"</formula>
    </cfRule>
    <cfRule type="cellIs" dxfId="267" priority="215" stopIfTrue="1" operator="equal">
      <formula>"◆未達"</formula>
    </cfRule>
  </conditionalFormatting>
  <conditionalFormatting sqref="AH47">
    <cfRule type="cellIs" dxfId="266" priority="209" stopIfTrue="1" operator="equal">
      <formula>"◆未達"</formula>
    </cfRule>
    <cfRule type="cellIs" dxfId="265" priority="210" stopIfTrue="1" operator="equal">
      <formula>"▼矛盾"</formula>
    </cfRule>
    <cfRule type="cellIs" dxfId="264" priority="208" stopIfTrue="1" operator="greaterThanOrEqual">
      <formula>"●適合"</formula>
    </cfRule>
  </conditionalFormatting>
  <conditionalFormatting sqref="AH49">
    <cfRule type="cellIs" dxfId="263" priority="204" stopIfTrue="1" operator="equal">
      <formula>"▼矛盾"</formula>
    </cfRule>
    <cfRule type="cellIs" dxfId="262" priority="202" stopIfTrue="1" operator="greaterThanOrEqual">
      <formula>"●適合"</formula>
    </cfRule>
    <cfRule type="cellIs" dxfId="261" priority="203" stopIfTrue="1" operator="equal">
      <formula>"◆未達"</formula>
    </cfRule>
  </conditionalFormatting>
  <conditionalFormatting sqref="AH51">
    <cfRule type="cellIs" dxfId="260" priority="197" stopIfTrue="1" operator="equal">
      <formula>"◆未達"</formula>
    </cfRule>
    <cfRule type="cellIs" dxfId="259" priority="196" stopIfTrue="1" operator="greaterThanOrEqual">
      <formula>"●適合"</formula>
    </cfRule>
    <cfRule type="cellIs" dxfId="258" priority="198" stopIfTrue="1" operator="equal">
      <formula>"▼矛盾"</formula>
    </cfRule>
  </conditionalFormatting>
  <conditionalFormatting sqref="AH127">
    <cfRule type="cellIs" dxfId="257" priority="69" stopIfTrue="1" operator="equal">
      <formula>"▼矛盾"</formula>
    </cfRule>
    <cfRule type="cellIs" dxfId="256" priority="68" stopIfTrue="1" operator="equal">
      <formula>"◆未達"</formula>
    </cfRule>
    <cfRule type="cellIs" dxfId="255" priority="67" stopIfTrue="1" operator="greaterThanOrEqual">
      <formula>"●適合"</formula>
    </cfRule>
  </conditionalFormatting>
  <conditionalFormatting sqref="AH179">
    <cfRule type="cellIs" dxfId="254" priority="62" stopIfTrue="1" operator="equal">
      <formula>"◆未達"</formula>
    </cfRule>
    <cfRule type="cellIs" dxfId="253" priority="63" stopIfTrue="1" operator="equal">
      <formula>"▼矛盾"</formula>
    </cfRule>
    <cfRule type="cellIs" dxfId="252" priority="61" stopIfTrue="1" operator="greaterThanOrEqual">
      <formula>"●適合"</formula>
    </cfRule>
  </conditionalFormatting>
  <conditionalFormatting sqref="AH206">
    <cfRule type="cellIs" dxfId="251" priority="60" stopIfTrue="1" operator="equal">
      <formula>"▼矛盾"</formula>
    </cfRule>
    <cfRule type="cellIs" dxfId="250" priority="59" stopIfTrue="1" operator="equal">
      <formula>"◆未達"</formula>
    </cfRule>
    <cfRule type="cellIs" dxfId="249" priority="58" stopIfTrue="1" operator="greaterThanOrEqual">
      <formula>"●適合"</formula>
    </cfRule>
  </conditionalFormatting>
  <conditionalFormatting sqref="AH261">
    <cfRule type="cellIs" dxfId="248" priority="55" stopIfTrue="1" operator="greaterThanOrEqual">
      <formula>"●適合"</formula>
    </cfRule>
    <cfRule type="cellIs" dxfId="247" priority="56" stopIfTrue="1" operator="equal">
      <formula>"◆未達"</formula>
    </cfRule>
    <cfRule type="cellIs" dxfId="246" priority="57" stopIfTrue="1" operator="equal">
      <formula>"▼矛盾"</formula>
    </cfRule>
  </conditionalFormatting>
  <conditionalFormatting sqref="AH331">
    <cfRule type="cellIs" dxfId="245" priority="92" stopIfTrue="1" operator="equal">
      <formula>"◆未達"</formula>
    </cfRule>
    <cfRule type="cellIs" dxfId="244" priority="91" stopIfTrue="1" operator="greaterThanOrEqual">
      <formula>"●適合"</formula>
    </cfRule>
    <cfRule type="cellIs" dxfId="243" priority="93" stopIfTrue="1" operator="equal">
      <formula>"▼矛盾"</formula>
    </cfRule>
  </conditionalFormatting>
  <conditionalFormatting sqref="AH333">
    <cfRule type="cellIs" dxfId="242" priority="100" stopIfTrue="1" operator="greaterThanOrEqual">
      <formula>"●適合"</formula>
    </cfRule>
    <cfRule type="cellIs" dxfId="241" priority="101" stopIfTrue="1" operator="equal">
      <formula>"◆未達"</formula>
    </cfRule>
    <cfRule type="cellIs" dxfId="240" priority="102" stopIfTrue="1" operator="equal">
      <formula>"▼矛盾"</formula>
    </cfRule>
  </conditionalFormatting>
  <conditionalFormatting sqref="AH335">
    <cfRule type="cellIs" dxfId="239" priority="10" stopIfTrue="1" operator="greaterThanOrEqual">
      <formula>"●適合"</formula>
    </cfRule>
    <cfRule type="cellIs" dxfId="238" priority="12" stopIfTrue="1" operator="equal">
      <formula>"▼矛盾"</formula>
    </cfRule>
    <cfRule type="cellIs" dxfId="237" priority="11" stopIfTrue="1" operator="equal">
      <formula>"◆未達"</formula>
    </cfRule>
  </conditionalFormatting>
  <conditionalFormatting sqref="AH337">
    <cfRule type="cellIs" dxfId="236" priority="90" stopIfTrue="1" operator="equal">
      <formula>"▼矛盾"</formula>
    </cfRule>
    <cfRule type="cellIs" dxfId="235" priority="89" stopIfTrue="1" operator="equal">
      <formula>"◆未達"</formula>
    </cfRule>
    <cfRule type="cellIs" dxfId="234" priority="88" stopIfTrue="1" operator="greaterThanOrEqual">
      <formula>"●適合"</formula>
    </cfRule>
  </conditionalFormatting>
  <conditionalFormatting sqref="AH346">
    <cfRule type="cellIs" dxfId="233" priority="4" stopIfTrue="1" operator="greaterThanOrEqual">
      <formula>"●適合"</formula>
    </cfRule>
    <cfRule type="cellIs" dxfId="232" priority="5" stopIfTrue="1" operator="equal">
      <formula>"◆未達"</formula>
    </cfRule>
    <cfRule type="cellIs" dxfId="231" priority="6" stopIfTrue="1" operator="equal">
      <formula>"▼矛盾"</formula>
    </cfRule>
  </conditionalFormatting>
  <conditionalFormatting sqref="AH59:AI59">
    <cfRule type="cellIs" dxfId="230" priority="310" stopIfTrue="1" operator="equal">
      <formula>"●適合"</formula>
    </cfRule>
    <cfRule type="cellIs" dxfId="229" priority="311" stopIfTrue="1" operator="equal">
      <formula>"★未達"</formula>
    </cfRule>
    <cfRule type="cellIs" dxfId="228" priority="312" stopIfTrue="1" operator="equal">
      <formula>"▲矛盾"</formula>
    </cfRule>
  </conditionalFormatting>
  <conditionalFormatting sqref="AH142:AI142 AM143:AQ143">
    <cfRule type="cellIs" dxfId="227" priority="192" stopIfTrue="1" operator="equal">
      <formula>"▼矛盾"</formula>
    </cfRule>
    <cfRule type="cellIs" dxfId="226" priority="191" stopIfTrue="1" operator="equal">
      <formula>"◆未達"</formula>
    </cfRule>
    <cfRule type="cellIs" dxfId="225" priority="190" stopIfTrue="1" operator="greaterThanOrEqual">
      <formula>"●適合"</formula>
    </cfRule>
  </conditionalFormatting>
  <conditionalFormatting sqref="AH264:AI265 AM265:AQ265 AQ267:AQ268 AH267:AI271 AM267:AP271 AQ270:AQ271">
    <cfRule type="cellIs" dxfId="224" priority="156" stopIfTrue="1" operator="equal">
      <formula>"▼矛盾"</formula>
    </cfRule>
    <cfRule type="cellIs" dxfId="223" priority="154" stopIfTrue="1" operator="greaterThanOrEqual">
      <formula>"●適合"</formula>
    </cfRule>
    <cfRule type="cellIs" dxfId="222" priority="155" stopIfTrue="1" operator="equal">
      <formula>"◆未達"</formula>
    </cfRule>
  </conditionalFormatting>
  <conditionalFormatting sqref="AH264:AI265 AM266:AQ271 AH267:AI272 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dxfId="221" priority="298" stopIfTrue="1" operator="greaterThanOrEqual">
      <formula>"●適合"</formula>
    </cfRule>
  </conditionalFormatting>
  <conditionalFormatting sqref="AH314:AI314">
    <cfRule type="cellIs" dxfId="220" priority="33" stopIfTrue="1" operator="equal">
      <formula>"▼矛盾"</formula>
    </cfRule>
    <cfRule type="cellIs" dxfId="219" priority="32" stopIfTrue="1" operator="equal">
      <formula>"◆未達"</formula>
    </cfRule>
    <cfRule type="cellIs" dxfId="218" priority="31" stopIfTrue="1" operator="greaterThanOrEqual">
      <formula>"●適合"</formula>
    </cfRule>
  </conditionalFormatting>
  <conditionalFormatting sqref="AH316:AI316 AM317:AQ317 AH318">
    <cfRule type="cellIs" dxfId="217" priority="79" stopIfTrue="1" operator="greaterThanOrEqual">
      <formula>"●適合"</formula>
    </cfRule>
    <cfRule type="cellIs" dxfId="216" priority="80" stopIfTrue="1" operator="equal">
      <formula>"◆未達"</formula>
    </cfRule>
    <cfRule type="cellIs" dxfId="215" priority="81" stopIfTrue="1" operator="equal">
      <formula>"▼矛盾"</formula>
    </cfRule>
  </conditionalFormatting>
  <conditionalFormatting sqref="AH319:AI319">
    <cfRule type="cellIs" dxfId="214" priority="125" stopIfTrue="1" operator="equal">
      <formula>"◆未達"</formula>
    </cfRule>
    <cfRule type="cellIs" dxfId="213" priority="126" stopIfTrue="1" operator="equal">
      <formula>"▼矛盾"</formula>
    </cfRule>
    <cfRule type="cellIs" dxfId="212" priority="124" stopIfTrue="1" operator="greaterThanOrEqual">
      <formula>"●適合"</formula>
    </cfRule>
  </conditionalFormatting>
  <conditionalFormatting sqref="AH321:AI321">
    <cfRule type="cellIs" dxfId="211" priority="30" stopIfTrue="1" operator="equal">
      <formula>"▼矛盾"</formula>
    </cfRule>
    <cfRule type="cellIs" dxfId="210" priority="29" stopIfTrue="1" operator="equal">
      <formula>"◆未達"</formula>
    </cfRule>
    <cfRule type="cellIs" dxfId="209" priority="28" stopIfTrue="1" operator="greaterThanOrEqual">
      <formula>"●適合"</formula>
    </cfRule>
  </conditionalFormatting>
  <conditionalFormatting sqref="AH324:AI324">
    <cfRule type="cellIs" dxfId="208" priority="16" stopIfTrue="1" operator="greaterThanOrEqual">
      <formula>"●適合"</formula>
    </cfRule>
    <cfRule type="cellIs" dxfId="207" priority="18" stopIfTrue="1" operator="equal">
      <formula>"▼矛盾"</formula>
    </cfRule>
    <cfRule type="cellIs" dxfId="206" priority="17" stopIfTrue="1" operator="equal">
      <formula>"◆未達"</formula>
    </cfRule>
  </conditionalFormatting>
  <conditionalFormatting sqref="AH327:AI327">
    <cfRule type="cellIs" dxfId="205" priority="14" stopIfTrue="1" operator="equal">
      <formula>"◆未達"</formula>
    </cfRule>
    <cfRule type="cellIs" dxfId="204" priority="13" stopIfTrue="1" operator="greaterThanOrEqual">
      <formula>"●適合"</formula>
    </cfRule>
    <cfRule type="cellIs" dxfId="203" priority="15" stopIfTrue="1" operator="equal">
      <formula>"▼矛盾"</formula>
    </cfRule>
  </conditionalFormatting>
  <conditionalFormatting sqref="AH344:AI344">
    <cfRule type="cellIs" dxfId="202" priority="9" stopIfTrue="1" operator="equal">
      <formula>"▼矛盾"</formula>
    </cfRule>
    <cfRule type="cellIs" dxfId="201" priority="8" stopIfTrue="1" operator="equal">
      <formula>"◆未達"</formula>
    </cfRule>
    <cfRule type="cellIs" dxfId="200" priority="7" stopIfTrue="1" operator="greaterThanOrEqual">
      <formula>"●適合"</formula>
    </cfRule>
  </conditionalFormatting>
  <conditionalFormatting sqref="AH340:AJ340 AM341:AQ341 AJ342:AJ343">
    <cfRule type="cellIs" dxfId="199" priority="106" stopIfTrue="1" operator="greaterThanOrEqual">
      <formula>"●適合"</formula>
    </cfRule>
    <cfRule type="cellIs" dxfId="198" priority="107" stopIfTrue="1" operator="equal">
      <formula>"◆未達"</formula>
    </cfRule>
    <cfRule type="cellIs" dxfId="197" priority="108" stopIfTrue="1" operator="equal">
      <formula>"▼矛盾"</formula>
    </cfRule>
  </conditionalFormatting>
  <conditionalFormatting sqref="AI127:AI128">
    <cfRule type="cellIs" dxfId="196" priority="75" stopIfTrue="1" operator="equal">
      <formula>"▼矛盾"</formula>
    </cfRule>
    <cfRule type="cellIs" dxfId="195" priority="74" stopIfTrue="1" operator="equal">
      <formula>"◆未達"</formula>
    </cfRule>
    <cfRule type="cellIs" dxfId="194" priority="73" stopIfTrue="1" operator="greaterThanOrEqual">
      <formula>"●適合"</formula>
    </cfRule>
  </conditionalFormatting>
  <conditionalFormatting sqref="AJ59">
    <cfRule type="cellIs" dxfId="193" priority="152" stopIfTrue="1" operator="equal">
      <formula>"◆未達"</formula>
    </cfRule>
    <cfRule type="cellIs" dxfId="192" priority="153" stopIfTrue="1" operator="equal">
      <formula>"▼矛盾"</formula>
    </cfRule>
    <cfRule type="cellIs" dxfId="191" priority="151" stopIfTrue="1" operator="greaterThanOrEqual">
      <formula>"●適合"</formula>
    </cfRule>
  </conditionalFormatting>
  <conditionalFormatting sqref="AJ105">
    <cfRule type="cellIs" dxfId="190" priority="319" stopIfTrue="1" operator="greaterThanOrEqual">
      <formula>"●適合"</formula>
    </cfRule>
    <cfRule type="cellIs" dxfId="189" priority="320" stopIfTrue="1" operator="equal">
      <formula>"◆過勾配"</formula>
    </cfRule>
    <cfRule type="cellIs" dxfId="188" priority="321" stopIfTrue="1" operator="equal">
      <formula>"▼矛盾"</formula>
    </cfRule>
  </conditionalFormatting>
  <conditionalFormatting sqref="AJ107 AJ207 AJ243 AJ299">
    <cfRule type="cellIs" dxfId="187" priority="303" stopIfTrue="1" operator="equal">
      <formula>"▼矛盾"</formula>
    </cfRule>
    <cfRule type="cellIs" dxfId="186" priority="302" stopIfTrue="1" operator="equal">
      <formula>"◆195未満"</formula>
    </cfRule>
  </conditionalFormatting>
  <conditionalFormatting sqref="AJ109 AJ152 AJ161 AJ170 AJ209 AJ231 AJ245 AJ255 AJ301">
    <cfRule type="cellIs" dxfId="185" priority="306" stopIfTrue="1" operator="equal">
      <formula>"▼矛盾"</formula>
    </cfRule>
    <cfRule type="cellIs" dxfId="184" priority="305" stopIfTrue="1" operator="equal">
      <formula>"◆30超過"</formula>
    </cfRule>
  </conditionalFormatting>
  <conditionalFormatting sqref="AJ112">
    <cfRule type="cellIs" dxfId="183" priority="316" stopIfTrue="1" operator="greaterThanOrEqual">
      <formula>"●適合"</formula>
    </cfRule>
    <cfRule type="cellIs" dxfId="182" priority="317" stopIfTrue="1" operator="equal">
      <formula>"◆寸法"</formula>
    </cfRule>
    <cfRule type="cellIs" dxfId="181" priority="318" stopIfTrue="1" operator="equal">
      <formula>"▼矛盾"</formula>
    </cfRule>
  </conditionalFormatting>
  <conditionalFormatting sqref="AJ124">
    <cfRule type="cellIs" dxfId="180" priority="324" stopIfTrue="1" operator="greaterThan">
      <formula>45</formula>
    </cfRule>
    <cfRule type="cellIs" dxfId="179" priority="322" stopIfTrue="1" operator="lessThanOrEqual">
      <formula>45</formula>
    </cfRule>
    <cfRule type="cellIs" dxfId="178" priority="323" stopIfTrue="1" operator="equal">
      <formula>"■未答"</formula>
    </cfRule>
  </conditionalFormatting>
  <conditionalFormatting sqref="AJ126 AJ213 AJ217 AJ295 AJ306">
    <cfRule type="cellIs" dxfId="177" priority="309" stopIfTrue="1" operator="equal">
      <formula>"高すぎ"</formula>
    </cfRule>
    <cfRule type="cellIs" dxfId="176" priority="308" stopIfTrue="1" operator="equal">
      <formula>"◆低すぎ"</formula>
    </cfRule>
  </conditionalFormatting>
  <conditionalFormatting sqref="AJ263">
    <cfRule type="cellIs" dxfId="175" priority="51" stopIfTrue="1" operator="equal">
      <formula>"▼矛盾"</formula>
    </cfRule>
    <cfRule type="cellIs" dxfId="174" priority="50" stopIfTrue="1" operator="equal">
      <formula>"◆未達"</formula>
    </cfRule>
    <cfRule type="cellIs" dxfId="173" priority="49" stopIfTrue="1" operator="greaterThanOrEqual">
      <formula>"●適合"</formula>
    </cfRule>
  </conditionalFormatting>
  <conditionalFormatting sqref="AJ315:AJ317">
    <cfRule type="cellIs" dxfId="172" priority="76" stopIfTrue="1" operator="greaterThanOrEqual">
      <formula>"●適合"</formula>
    </cfRule>
    <cfRule type="cellIs" dxfId="171" priority="78" stopIfTrue="1" operator="equal">
      <formula>"▼矛盾"</formula>
    </cfRule>
    <cfRule type="cellIs" dxfId="170" priority="77" stopIfTrue="1" operator="equal">
      <formula>"◆未達"</formula>
    </cfRule>
  </conditionalFormatting>
  <conditionalFormatting sqref="AJ322 AJ325">
    <cfRule type="cellIs" dxfId="169" priority="134" stopIfTrue="1" operator="equal">
      <formula>"◆未達"</formula>
    </cfRule>
    <cfRule type="cellIs" dxfId="168" priority="135" stopIfTrue="1" operator="equal">
      <formula>"▼矛盾"</formula>
    </cfRule>
    <cfRule type="cellIs" dxfId="167" priority="133" stopIfTrue="1" operator="greaterThanOrEqual">
      <formula>"●適合"</formula>
    </cfRule>
  </conditionalFormatting>
  <conditionalFormatting sqref="AJ347">
    <cfRule type="cellIs" dxfId="166" priority="1" stopIfTrue="1" operator="greaterThanOrEqual">
      <formula>"●適合"</formula>
    </cfRule>
    <cfRule type="cellIs" dxfId="165" priority="2" stopIfTrue="1" operator="equal">
      <formula>"◆未達"</formula>
    </cfRule>
    <cfRule type="cellIs" dxfId="164" priority="3" stopIfTrue="1" operator="equal">
      <formula>"▼矛盾"</formula>
    </cfRule>
  </conditionalFormatting>
  <conditionalFormatting sqref="AM14:AP14">
    <cfRule type="cellIs" dxfId="163" priority="291" stopIfTrue="1" operator="equal">
      <formula>"▼矛盾"</formula>
    </cfRule>
    <cfRule type="cellIs" dxfId="162" priority="290" stopIfTrue="1" operator="equal">
      <formula>"◆未達"</formula>
    </cfRule>
    <cfRule type="cellIs" dxfId="161" priority="289" stopIfTrue="1" operator="greaterThanOrEqual">
      <formula>"●適合"</formula>
    </cfRule>
  </conditionalFormatting>
  <conditionalFormatting sqref="AM17:AP17">
    <cfRule type="cellIs" dxfId="160" priority="285" stopIfTrue="1" operator="equal">
      <formula>"▼矛盾"</formula>
    </cfRule>
    <cfRule type="cellIs" dxfId="159" priority="284" stopIfTrue="1" operator="equal">
      <formula>"◆未達"</formula>
    </cfRule>
    <cfRule type="cellIs" dxfId="158" priority="283" stopIfTrue="1" operator="greaterThanOrEqual">
      <formula>"●適合"</formula>
    </cfRule>
  </conditionalFormatting>
  <conditionalFormatting sqref="AM20:AP20">
    <cfRule type="cellIs" dxfId="157" priority="277" stopIfTrue="1" operator="greaterThanOrEqual">
      <formula>"●適合"</formula>
    </cfRule>
    <cfRule type="cellIs" dxfId="156" priority="279" stopIfTrue="1" operator="equal">
      <formula>"▼矛盾"</formula>
    </cfRule>
    <cfRule type="cellIs" dxfId="155" priority="278" stopIfTrue="1" operator="equal">
      <formula>"◆未達"</formula>
    </cfRule>
  </conditionalFormatting>
  <conditionalFormatting sqref="AM22:AP22">
    <cfRule type="cellIs" dxfId="154" priority="271" stopIfTrue="1" operator="greaterThanOrEqual">
      <formula>"●適合"</formula>
    </cfRule>
    <cfRule type="cellIs" dxfId="153" priority="272" stopIfTrue="1" operator="equal">
      <formula>"◆未達"</formula>
    </cfRule>
    <cfRule type="cellIs" dxfId="152" priority="273" stopIfTrue="1" operator="equal">
      <formula>"▼矛盾"</formula>
    </cfRule>
  </conditionalFormatting>
  <conditionalFormatting sqref="AM25:AP25">
    <cfRule type="cellIs" dxfId="151" priority="262" stopIfTrue="1" operator="greaterThanOrEqual">
      <formula>"●適合"</formula>
    </cfRule>
    <cfRule type="cellIs" dxfId="150" priority="263" stopIfTrue="1" operator="equal">
      <formula>"◆未達"</formula>
    </cfRule>
    <cfRule type="cellIs" dxfId="149" priority="264" stopIfTrue="1" operator="equal">
      <formula>"▼矛盾"</formula>
    </cfRule>
  </conditionalFormatting>
  <conditionalFormatting sqref="AM27:AP27">
    <cfRule type="cellIs" dxfId="148" priority="261" stopIfTrue="1" operator="equal">
      <formula>"▼矛盾"</formula>
    </cfRule>
    <cfRule type="cellIs" dxfId="147" priority="260" stopIfTrue="1" operator="equal">
      <formula>"◆未達"</formula>
    </cfRule>
    <cfRule type="cellIs" dxfId="146" priority="259" stopIfTrue="1" operator="greaterThanOrEqual">
      <formula>"●適合"</formula>
    </cfRule>
  </conditionalFormatting>
  <conditionalFormatting sqref="AM29:AP29">
    <cfRule type="cellIs" dxfId="145" priority="250" stopIfTrue="1" operator="greaterThanOrEqual">
      <formula>"●適合"</formula>
    </cfRule>
    <cfRule type="cellIs" dxfId="144" priority="251" stopIfTrue="1" operator="equal">
      <formula>"◆未達"</formula>
    </cfRule>
    <cfRule type="cellIs" dxfId="143" priority="252" stopIfTrue="1" operator="equal">
      <formula>"▼矛盾"</formula>
    </cfRule>
  </conditionalFormatting>
  <conditionalFormatting sqref="AM31:AP31">
    <cfRule type="cellIs" dxfId="142" priority="249" stopIfTrue="1" operator="equal">
      <formula>"▼矛盾"</formula>
    </cfRule>
    <cfRule type="cellIs" dxfId="141" priority="248" stopIfTrue="1" operator="equal">
      <formula>"◆未達"</formula>
    </cfRule>
    <cfRule type="cellIs" dxfId="140" priority="247" stopIfTrue="1" operator="greaterThanOrEqual">
      <formula>"●適合"</formula>
    </cfRule>
  </conditionalFormatting>
  <conditionalFormatting sqref="AM34:AP34">
    <cfRule type="cellIs" dxfId="139" priority="243" stopIfTrue="1" operator="equal">
      <formula>"▼矛盾"</formula>
    </cfRule>
    <cfRule type="cellIs" dxfId="138" priority="242" stopIfTrue="1" operator="equal">
      <formula>"◆未達"</formula>
    </cfRule>
    <cfRule type="cellIs" dxfId="137" priority="241" stopIfTrue="1" operator="greaterThanOrEqual">
      <formula>"●適合"</formula>
    </cfRule>
  </conditionalFormatting>
  <conditionalFormatting sqref="AM36:AP36">
    <cfRule type="cellIs" dxfId="136" priority="237" stopIfTrue="1" operator="equal">
      <formula>"▼矛盾"</formula>
    </cfRule>
    <cfRule type="cellIs" dxfId="135" priority="236" stopIfTrue="1" operator="equal">
      <formula>"◆未達"</formula>
    </cfRule>
    <cfRule type="cellIs" dxfId="134" priority="235" stopIfTrue="1" operator="greaterThanOrEqual">
      <formula>"●適合"</formula>
    </cfRule>
  </conditionalFormatting>
  <conditionalFormatting sqref="AM38:AP38">
    <cfRule type="cellIs" dxfId="133" priority="231" stopIfTrue="1" operator="equal">
      <formula>"▼矛盾"</formula>
    </cfRule>
    <cfRule type="cellIs" dxfId="132" priority="229" stopIfTrue="1" operator="greaterThanOrEqual">
      <formula>"●適合"</formula>
    </cfRule>
    <cfRule type="cellIs" dxfId="131" priority="230" stopIfTrue="1" operator="equal">
      <formula>"◆未達"</formula>
    </cfRule>
  </conditionalFormatting>
  <conditionalFormatting sqref="AM41:AP41">
    <cfRule type="cellIs" dxfId="130" priority="225" stopIfTrue="1" operator="equal">
      <formula>"▼矛盾"</formula>
    </cfRule>
    <cfRule type="cellIs" dxfId="129" priority="223" stopIfTrue="1" operator="greaterThanOrEqual">
      <formula>"●適合"</formula>
    </cfRule>
    <cfRule type="cellIs" dxfId="128" priority="224" stopIfTrue="1" operator="equal">
      <formula>"◆未達"</formula>
    </cfRule>
  </conditionalFormatting>
  <conditionalFormatting sqref="AM43:AP43">
    <cfRule type="cellIs" dxfId="127" priority="218" stopIfTrue="1" operator="equal">
      <formula>"◆未達"</formula>
    </cfRule>
    <cfRule type="cellIs" dxfId="126" priority="217" stopIfTrue="1" operator="greaterThanOrEqual">
      <formula>"●適合"</formula>
    </cfRule>
    <cfRule type="cellIs" dxfId="125" priority="219" stopIfTrue="1" operator="equal">
      <formula>"▼矛盾"</formula>
    </cfRule>
  </conditionalFormatting>
  <conditionalFormatting sqref="AM46:AP46">
    <cfRule type="cellIs" dxfId="124" priority="211" stopIfTrue="1" operator="greaterThanOrEqual">
      <formula>"●適合"</formula>
    </cfRule>
    <cfRule type="cellIs" dxfId="123" priority="213" stopIfTrue="1" operator="equal">
      <formula>"▼矛盾"</formula>
    </cfRule>
    <cfRule type="cellIs" dxfId="122" priority="212" stopIfTrue="1" operator="equal">
      <formula>"◆未達"</formula>
    </cfRule>
  </conditionalFormatting>
  <conditionalFormatting sqref="AM48:AP48">
    <cfRule type="cellIs" dxfId="121" priority="205" stopIfTrue="1" operator="greaterThanOrEqual">
      <formula>"●適合"</formula>
    </cfRule>
    <cfRule type="cellIs" dxfId="120" priority="207" stopIfTrue="1" operator="equal">
      <formula>"▼矛盾"</formula>
    </cfRule>
    <cfRule type="cellIs" dxfId="119" priority="206" stopIfTrue="1" operator="equal">
      <formula>"◆未達"</formula>
    </cfRule>
  </conditionalFormatting>
  <conditionalFormatting sqref="AM50:AP50">
    <cfRule type="cellIs" dxfId="118" priority="201" stopIfTrue="1" operator="equal">
      <formula>"▼矛盾"</formula>
    </cfRule>
    <cfRule type="cellIs" dxfId="117" priority="200" stopIfTrue="1" operator="equal">
      <formula>"◆未達"</formula>
    </cfRule>
    <cfRule type="cellIs" dxfId="116" priority="199" stopIfTrue="1" operator="greaterThanOrEqual">
      <formula>"●適合"</formula>
    </cfRule>
  </conditionalFormatting>
  <conditionalFormatting sqref="AM52:AP52">
    <cfRule type="cellIs" dxfId="115" priority="193" stopIfTrue="1" operator="greaterThanOrEqual">
      <formula>"●適合"</formula>
    </cfRule>
    <cfRule type="cellIs" dxfId="114" priority="194" stopIfTrue="1" operator="equal">
      <formula>"◆未達"</formula>
    </cfRule>
    <cfRule type="cellIs" dxfId="113" priority="195" stopIfTrue="1" operator="equal">
      <formula>"▼矛盾"</formula>
    </cfRule>
  </conditionalFormatting>
  <conditionalFormatting sqref="AM334:AP334">
    <cfRule type="cellIs" dxfId="112" priority="117" stopIfTrue="1" operator="equal">
      <formula>"▼矛盾"</formula>
    </cfRule>
    <cfRule type="cellIs" dxfId="111" priority="116" stopIfTrue="1" operator="equal">
      <formula>"◆未達"</formula>
    </cfRule>
    <cfRule type="cellIs" dxfId="110" priority="115" stopIfTrue="1" operator="greaterThanOrEqual">
      <formula>"●適合"</formula>
    </cfRule>
  </conditionalFormatting>
  <conditionalFormatting sqref="AM336:AP336">
    <cfRule type="cellIs" dxfId="109" priority="114" stopIfTrue="1" operator="equal">
      <formula>"▼矛盾"</formula>
    </cfRule>
    <cfRule type="cellIs" dxfId="108" priority="113" stopIfTrue="1" operator="equal">
      <formula>"◆未達"</formula>
    </cfRule>
    <cfRule type="cellIs" dxfId="107" priority="112" stopIfTrue="1" operator="greaterThanOrEqual">
      <formula>"●適合"</formula>
    </cfRule>
  </conditionalFormatting>
  <conditionalFormatting sqref="AM338:AP338">
    <cfRule type="cellIs" dxfId="106" priority="111" stopIfTrue="1" operator="equal">
      <formula>"▼矛盾"</formula>
    </cfRule>
    <cfRule type="cellIs" dxfId="105" priority="110" stopIfTrue="1" operator="equal">
      <formula>"◆未達"</formula>
    </cfRule>
    <cfRule type="cellIs" dxfId="104" priority="109" stopIfTrue="1" operator="greaterThanOrEqual">
      <formula>"●適合"</formula>
    </cfRule>
  </conditionalFormatting>
  <conditionalFormatting sqref="AM347:AP347">
    <cfRule type="cellIs" dxfId="103" priority="83" stopIfTrue="1" operator="equal">
      <formula>"◆未達"</formula>
    </cfRule>
    <cfRule type="cellIs" dxfId="102" priority="82" stopIfTrue="1" operator="greaterThanOrEqual">
      <formula>"●適合"</formula>
    </cfRule>
    <cfRule type="cellIs" dxfId="101" priority="84" stopIfTrue="1" operator="equal">
      <formula>"▼矛盾"</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H264:AI265 AM266:AQ271 AH267:AI272 AM273:AQ273 AH275:AJ275 AM276:AQ276 AH278:AJ278 AM279:AQ279 AH281:AI281 AM282:AQ282 AH284:AI284 AM285:AQ285 AH287:AI287 AM288:AQ288 AJ288:AJ290 AH293:AI293 AJ294 AM294:AQ294 AH296:AI296 AJ296:AJ297 AM297:AQ297 AH298 AJ300 AM300:AQ300 AH303:AI303 AM304:AQ304 AJ305">
    <cfRule type="cellIs" dxfId="100" priority="299" stopIfTrue="1" operator="equal">
      <formula>"◆未達"</formula>
    </cfRule>
    <cfRule type="cellIs" dxfId="99" priority="300" stopIfTrue="1" operator="equal">
      <formula>"▼矛盾"</formula>
    </cfRule>
  </conditionalFormatting>
  <conditionalFormatting sqref="AM128:AQ128">
    <cfRule type="cellIs" dxfId="98" priority="72" stopIfTrue="1" operator="equal">
      <formula>"▼矛盾"</formula>
    </cfRule>
    <cfRule type="cellIs" dxfId="97" priority="71" stopIfTrue="1" operator="equal">
      <formula>"◆未達"</formula>
    </cfRule>
    <cfRule type="cellIs" dxfId="96" priority="70" stopIfTrue="1" operator="greaterThanOrEqual">
      <formula>"●適合"</formula>
    </cfRule>
  </conditionalFormatting>
  <conditionalFormatting sqref="AM158:AQ158">
    <cfRule type="cellIs" dxfId="95" priority="172" stopIfTrue="1" operator="greaterThanOrEqual">
      <formula>"●適合"</formula>
    </cfRule>
    <cfRule type="cellIs" dxfId="94" priority="174" stopIfTrue="1" operator="equal">
      <formula>"▼矛盾"</formula>
    </cfRule>
    <cfRule type="cellIs" dxfId="93" priority="173" stopIfTrue="1" operator="equal">
      <formula>"◆未達"</formula>
    </cfRule>
  </conditionalFormatting>
  <conditionalFormatting sqref="AM167:AQ167">
    <cfRule type="cellIs" dxfId="92" priority="163" stopIfTrue="1" operator="greaterThanOrEqual">
      <formula>"●適合"</formula>
    </cfRule>
    <cfRule type="cellIs" dxfId="91" priority="164" stopIfTrue="1" operator="equal">
      <formula>"◆未達"</formula>
    </cfRule>
    <cfRule type="cellIs" dxfId="90" priority="165" stopIfTrue="1" operator="equal">
      <formula>"▼矛盾"</formula>
    </cfRule>
  </conditionalFormatting>
  <conditionalFormatting sqref="AM180:AQ180">
    <cfRule type="cellIs" dxfId="89" priority="65" stopIfTrue="1" operator="equal">
      <formula>"◆未達"</formula>
    </cfRule>
    <cfRule type="cellIs" dxfId="88" priority="66" stopIfTrue="1" operator="equal">
      <formula>"▼矛盾"</formula>
    </cfRule>
    <cfRule type="cellIs" dxfId="87" priority="64" stopIfTrue="1" operator="greaterThanOrEqual">
      <formula>"●適合"</formula>
    </cfRule>
  </conditionalFormatting>
  <conditionalFormatting sqref="AM262:AQ262">
    <cfRule type="cellIs" dxfId="86" priority="53" stopIfTrue="1" operator="equal">
      <formula>"◆未達"</formula>
    </cfRule>
    <cfRule type="cellIs" dxfId="85" priority="54" stopIfTrue="1" operator="equal">
      <formula>"▼矛盾"</formula>
    </cfRule>
    <cfRule type="cellIs" dxfId="84" priority="52" stopIfTrue="1" operator="greaterThanOrEqual">
      <formula>"●適合"</formula>
    </cfRule>
  </conditionalFormatting>
  <conditionalFormatting sqref="AM313:AQ313">
    <cfRule type="cellIs" dxfId="83" priority="42" stopIfTrue="1" operator="equal">
      <formula>"▼矛盾"</formula>
    </cfRule>
    <cfRule type="cellIs" dxfId="82" priority="41" stopIfTrue="1" operator="equal">
      <formula>"◆未達"</formula>
    </cfRule>
    <cfRule type="cellIs" dxfId="81" priority="40" stopIfTrue="1" operator="greaterThanOrEqual">
      <formula>"●適合"</formula>
    </cfRule>
  </conditionalFormatting>
  <conditionalFormatting sqref="AM315:AQ315">
    <cfRule type="cellIs" dxfId="80" priority="35" stopIfTrue="1" operator="equal">
      <formula>"◆未達"</formula>
    </cfRule>
    <cfRule type="cellIs" dxfId="79" priority="36" stopIfTrue="1" operator="equal">
      <formula>"▼矛盾"</formula>
    </cfRule>
    <cfRule type="cellIs" dxfId="78" priority="34" stopIfTrue="1" operator="greaterThanOrEqual">
      <formula>"●適合"</formula>
    </cfRule>
  </conditionalFormatting>
  <conditionalFormatting sqref="AM320:AQ320">
    <cfRule type="cellIs" dxfId="77" priority="132" stopIfTrue="1" operator="equal">
      <formula>"▼矛盾"</formula>
    </cfRule>
    <cfRule type="cellIs" dxfId="76" priority="130" stopIfTrue="1" operator="greaterThanOrEqual">
      <formula>"●適合"</formula>
    </cfRule>
    <cfRule type="cellIs" dxfId="75" priority="131" stopIfTrue="1" operator="equal">
      <formula>"◆未達"</formula>
    </cfRule>
  </conditionalFormatting>
  <conditionalFormatting sqref="AM322:AQ322">
    <cfRule type="cellIs" dxfId="74" priority="25" stopIfTrue="1" operator="greaterThanOrEqual">
      <formula>"●適合"</formula>
    </cfRule>
    <cfRule type="cellIs" dxfId="73" priority="26" stopIfTrue="1" operator="equal">
      <formula>"◆未達"</formula>
    </cfRule>
    <cfRule type="cellIs" dxfId="72" priority="27" stopIfTrue="1" operator="equal">
      <formula>"▼矛盾"</formula>
    </cfRule>
  </conditionalFormatting>
  <conditionalFormatting sqref="AM325:AQ325">
    <cfRule type="cellIs" dxfId="71" priority="22" stopIfTrue="1" operator="greaterThanOrEqual">
      <formula>"●適合"</formula>
    </cfRule>
    <cfRule type="cellIs" dxfId="70" priority="23" stopIfTrue="1" operator="equal">
      <formula>"◆未達"</formula>
    </cfRule>
    <cfRule type="cellIs" dxfId="69" priority="24" stopIfTrue="1" operator="equal">
      <formula>"▼矛盾"</formula>
    </cfRule>
  </conditionalFormatting>
  <conditionalFormatting sqref="AM328:AQ328">
    <cfRule type="cellIs" dxfId="68" priority="19" stopIfTrue="1" operator="greaterThanOrEqual">
      <formula>"●適合"</formula>
    </cfRule>
    <cfRule type="cellIs" dxfId="67" priority="21" stopIfTrue="1" operator="equal">
      <formula>"▼矛盾"</formula>
    </cfRule>
    <cfRule type="cellIs" dxfId="66" priority="20" stopIfTrue="1" operator="equal">
      <formula>"◆未達"</formula>
    </cfRule>
  </conditionalFormatting>
  <conditionalFormatting sqref="AM331:AQ331">
    <cfRule type="cellIs" dxfId="65" priority="96" stopIfTrue="1" operator="equal">
      <formula>"▼矛盾"</formula>
    </cfRule>
    <cfRule type="cellIs" dxfId="64" priority="95" stopIfTrue="1" operator="equal">
      <formula>"◆未達"</formula>
    </cfRule>
    <cfRule type="cellIs" dxfId="63" priority="94" stopIfTrue="1" operator="greaterThanOrEqual">
      <formula>"●適合"</formula>
    </cfRule>
  </conditionalFormatting>
  <conditionalFormatting sqref="AM345:AQ345">
    <cfRule type="cellIs" dxfId="62" priority="103" stopIfTrue="1" operator="greaterThanOrEqual">
      <formula>"●適合"</formula>
    </cfRule>
    <cfRule type="cellIs" dxfId="61" priority="104" stopIfTrue="1" operator="equal">
      <formula>"◆未達"</formula>
    </cfRule>
    <cfRule type="cellIs" dxfId="60" priority="105" stopIfTrue="1" operator="equal">
      <formula>"▼矛盾"</formula>
    </cfRule>
  </conditionalFormatting>
  <conditionalFormatting sqref="AM149:AR149">
    <cfRule type="cellIs" dxfId="59" priority="178" stopIfTrue="1" operator="greaterThanOrEqual">
      <formula>"●適合"</formula>
    </cfRule>
    <cfRule type="cellIs" dxfId="58" priority="180" stopIfTrue="1" operator="equal">
      <formula>"▼矛盾"</formula>
    </cfRule>
    <cfRule type="cellIs" dxfId="57" priority="179" stopIfTrue="1" operator="equal">
      <formula>"◆未達"</formula>
    </cfRule>
  </conditionalFormatting>
  <conditionalFormatting sqref="AM151:AR151">
    <cfRule type="cellIs" dxfId="56" priority="185" stopIfTrue="1" operator="equal">
      <formula>"◆未達"</formula>
    </cfRule>
    <cfRule type="cellIs" dxfId="55" priority="186" stopIfTrue="1" operator="equal">
      <formula>"▼矛盾"</formula>
    </cfRule>
    <cfRule type="cellIs" dxfId="54" priority="184" stopIfTrue="1" operator="greaterThanOrEqual">
      <formula>"●適合"</formula>
    </cfRule>
  </conditionalFormatting>
  <conditionalFormatting sqref="AM160:AR160">
    <cfRule type="cellIs" dxfId="53" priority="167" stopIfTrue="1" operator="equal">
      <formula>"◆未達"</formula>
    </cfRule>
    <cfRule type="cellIs" dxfId="52" priority="168" stopIfTrue="1" operator="equal">
      <formula>"▼矛盾"</formula>
    </cfRule>
    <cfRule type="cellIs" dxfId="51" priority="166" stopIfTrue="1" operator="greaterThanOrEqual">
      <formula>"●適合"</formula>
    </cfRule>
  </conditionalFormatting>
  <conditionalFormatting sqref="AM169:AR169">
    <cfRule type="cellIs" dxfId="50" priority="159" stopIfTrue="1" operator="equal">
      <formula>"▼矛盾"</formula>
    </cfRule>
    <cfRule type="cellIs" dxfId="49" priority="158" stopIfTrue="1" operator="equal">
      <formula>"◆未達"</formula>
    </cfRule>
    <cfRule type="cellIs" dxfId="48" priority="157" stopIfTrue="1" operator="greaterThanOrEqual">
      <formula>"●適合"</formula>
    </cfRule>
  </conditionalFormatting>
  <conditionalFormatting sqref="AM60:AT60">
    <cfRule type="cellIs" dxfId="47" priority="145" stopIfTrue="1" operator="greaterThanOrEqual">
      <formula>"●適合"</formula>
    </cfRule>
    <cfRule type="cellIs" dxfId="46" priority="147" stopIfTrue="1" operator="equal">
      <formula>"▼矛盾"</formula>
    </cfRule>
    <cfRule type="cellIs" dxfId="45" priority="146" stopIfTrue="1" operator="equal">
      <formula>"◆未達"</formula>
    </cfRule>
  </conditionalFormatting>
  <conditionalFormatting sqref="AM92:AT92">
    <cfRule type="cellIs" dxfId="44" priority="138" stopIfTrue="1" operator="equal">
      <formula>"▼矛盾"</formula>
    </cfRule>
    <cfRule type="cellIs" dxfId="43" priority="137" stopIfTrue="1" operator="equal">
      <formula>"◆未達"</formula>
    </cfRule>
    <cfRule type="cellIs" dxfId="42" priority="136" stopIfTrue="1" operator="greaterThanOrEqual">
      <formula>"●適合"</formula>
    </cfRule>
  </conditionalFormatting>
  <conditionalFormatting sqref="AQ57">
    <cfRule type="cellIs" dxfId="41" priority="313" stopIfTrue="1" operator="greaterThanOrEqual">
      <formula>"●適合"</formula>
    </cfRule>
    <cfRule type="cellIs" dxfId="40" priority="314" stopIfTrue="1" operator="equal">
      <formula>"◆未達"</formula>
    </cfRule>
    <cfRule type="cellIs" dxfId="39"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usePrinterDefaults="1" r:id="rId1"/>
  <headerFooter alignWithMargins="0"/>
  <rowBreaks count="6" manualBreakCount="6">
    <brk id="52" min="1" max="28" man="1"/>
    <brk id="95" min="1" max="28" man="1"/>
    <brk id="156" min="1" max="28" man="1"/>
    <brk id="214" min="1" max="28" man="1"/>
    <brk id="263" min="1" max="28" man="1"/>
    <brk id="307"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B1:BL67"/>
  <sheetViews>
    <sheetView tabSelected="1" view="pageBreakPreview" topLeftCell="B1" zoomScale="85" zoomScaleSheetLayoutView="85" workbookViewId="0">
      <selection activeCell="G4" sqref="G4"/>
    </sheetView>
  </sheetViews>
  <sheetFormatPr defaultColWidth="9" defaultRowHeight="12"/>
  <cols>
    <col min="1" max="1" width="9" style="1" hidden="1" customWidth="1"/>
    <col min="2" max="2" width="0.6328125" style="1" customWidth="1"/>
    <col min="3" max="3" width="4.6328125" style="1" customWidth="1"/>
    <col min="4" max="4" width="7.26953125" style="1" customWidth="1"/>
    <col min="5" max="5" width="2.6328125" style="1" customWidth="1"/>
    <col min="6" max="7" width="4.6328125" style="1" customWidth="1"/>
    <col min="8" max="8" width="2.6328125" style="1" customWidth="1"/>
    <col min="9" max="9" width="28.6328125" style="1" customWidth="1"/>
    <col min="10" max="18" width="3.36328125" style="1" customWidth="1"/>
    <col min="19" max="29" width="3.08984375" style="1" customWidth="1"/>
    <col min="30" max="30" width="10.7265625" style="1" customWidth="1"/>
    <col min="31" max="31" width="2.36328125" style="1" customWidth="1"/>
    <col min="32" max="33" width="3" style="1" customWidth="1"/>
    <col min="34" max="34" width="7" style="1" customWidth="1"/>
    <col min="35" max="35" width="9.453125" style="1" customWidth="1"/>
    <col min="36" max="36" width="1.7265625" style="1" customWidth="1"/>
    <col min="37" max="37" width="10.453125" style="1" customWidth="1"/>
    <col min="38" max="44" width="5.90625" style="1" customWidth="1"/>
    <col min="45" max="48" width="5.36328125" style="1" customWidth="1"/>
    <col min="49" max="16384" width="9" style="1"/>
  </cols>
  <sheetData>
    <row r="1" spans="3:44">
      <c r="J1" s="1">
        <v>26</v>
      </c>
      <c r="S1" s="1">
        <v>29</v>
      </c>
      <c r="AD1" s="1">
        <v>10</v>
      </c>
    </row>
    <row r="2" spans="3:44" ht="19.5" customHeight="1">
      <c r="C2" s="573" t="s">
        <v>259</v>
      </c>
      <c r="D2" s="573"/>
      <c r="E2" s="596"/>
      <c r="F2" s="596"/>
      <c r="I2" s="171"/>
      <c r="J2" s="209"/>
      <c r="K2" s="209"/>
      <c r="L2" s="209"/>
      <c r="M2" s="209"/>
      <c r="N2" s="209"/>
      <c r="O2" s="209"/>
      <c r="P2" s="209"/>
      <c r="Q2" s="209"/>
      <c r="R2" s="209"/>
      <c r="AD2" s="7"/>
    </row>
    <row r="3" spans="3:44" ht="35.25" customHeight="1">
      <c r="C3" s="6" t="s">
        <v>466</v>
      </c>
      <c r="D3" s="45"/>
      <c r="E3" s="45"/>
      <c r="F3" s="45"/>
      <c r="G3" s="45"/>
      <c r="H3" s="45"/>
      <c r="I3" s="45"/>
      <c r="J3" s="45"/>
      <c r="K3" s="45"/>
      <c r="L3" s="45"/>
      <c r="M3" s="45"/>
      <c r="N3" s="45"/>
      <c r="O3" s="45"/>
      <c r="P3" s="45"/>
      <c r="Q3" s="45"/>
      <c r="R3" s="45"/>
      <c r="S3" s="45"/>
      <c r="T3" s="45"/>
      <c r="U3" s="45"/>
      <c r="V3" s="45"/>
      <c r="W3" s="45"/>
      <c r="X3" s="45"/>
      <c r="Y3" s="45"/>
      <c r="Z3" s="45"/>
      <c r="AA3" s="45"/>
      <c r="AB3" s="45"/>
      <c r="AC3" s="45"/>
      <c r="AD3" s="45"/>
    </row>
    <row r="4" spans="3:44" ht="9.75" customHeight="1">
      <c r="C4" s="539"/>
      <c r="D4" s="539"/>
      <c r="E4" s="1"/>
      <c r="F4" s="602"/>
      <c r="G4" s="602"/>
      <c r="H4" s="602"/>
      <c r="I4" s="611"/>
    </row>
    <row r="5" spans="3:44" ht="28.5" customHeight="1">
      <c r="C5" s="8" t="s">
        <v>253</v>
      </c>
      <c r="D5" s="46"/>
      <c r="E5" s="95"/>
      <c r="F5" s="95"/>
      <c r="I5" s="172"/>
      <c r="AD5" s="499"/>
      <c r="AN5" s="555" t="s">
        <v>113</v>
      </c>
      <c r="AO5" s="555" t="s">
        <v>34</v>
      </c>
      <c r="AP5" s="555" t="s">
        <v>116</v>
      </c>
      <c r="AQ5" s="555" t="s">
        <v>7</v>
      </c>
      <c r="AR5" s="555" t="s">
        <v>118</v>
      </c>
    </row>
    <row r="6" spans="3:44" ht="20.149999999999999" customHeight="1">
      <c r="C6" s="574" t="s">
        <v>120</v>
      </c>
      <c r="D6" s="49" t="s">
        <v>121</v>
      </c>
      <c r="E6" s="597"/>
      <c r="F6" s="603" t="s">
        <v>421</v>
      </c>
      <c r="G6" s="49" t="s">
        <v>435</v>
      </c>
      <c r="H6" s="610"/>
      <c r="J6" s="602"/>
      <c r="K6" s="602"/>
      <c r="L6" s="602"/>
      <c r="M6" s="602"/>
      <c r="N6" s="602"/>
      <c r="O6" s="602"/>
      <c r="P6" s="602"/>
      <c r="Q6" s="602"/>
      <c r="R6" s="602"/>
    </row>
    <row r="7" spans="3:44" ht="39.5" customHeight="1">
      <c r="C7" s="575"/>
      <c r="D7" s="174" t="s">
        <v>377</v>
      </c>
      <c r="E7" s="174"/>
      <c r="F7" s="174"/>
      <c r="G7" s="174"/>
      <c r="H7" s="174"/>
      <c r="I7" s="174"/>
      <c r="J7" s="174"/>
      <c r="K7" s="174"/>
      <c r="L7" s="174"/>
      <c r="M7" s="174"/>
      <c r="N7" s="174"/>
      <c r="O7" s="174"/>
      <c r="P7" s="174"/>
      <c r="Q7" s="174"/>
      <c r="R7" s="174"/>
      <c r="S7" s="174"/>
      <c r="T7" s="174"/>
      <c r="U7" s="174"/>
      <c r="V7" s="174"/>
      <c r="W7" s="174"/>
      <c r="X7" s="174"/>
      <c r="Y7" s="174"/>
      <c r="Z7" s="174"/>
      <c r="AA7" s="174"/>
      <c r="AB7" s="174"/>
      <c r="AC7" s="174"/>
      <c r="AD7" s="174"/>
    </row>
    <row r="8" spans="3:44" ht="24" customHeight="1">
      <c r="C8" s="12" t="s">
        <v>124</v>
      </c>
      <c r="D8" s="3"/>
      <c r="E8" s="3"/>
      <c r="J8" s="212" t="s">
        <v>126</v>
      </c>
      <c r="K8" s="212"/>
      <c r="L8" s="212"/>
      <c r="M8" s="212"/>
      <c r="N8" s="212"/>
      <c r="O8" s="212"/>
      <c r="P8" s="212"/>
      <c r="Q8" s="212"/>
      <c r="R8" s="212"/>
      <c r="S8" s="212" t="s">
        <v>329</v>
      </c>
      <c r="T8" s="212"/>
      <c r="U8" s="212"/>
      <c r="V8" s="212"/>
      <c r="W8" s="212"/>
      <c r="X8" s="212"/>
      <c r="Y8" s="212"/>
      <c r="Z8" s="212"/>
      <c r="AA8" s="212"/>
      <c r="AB8" s="212"/>
      <c r="AC8" s="212"/>
      <c r="AD8" s="500" t="s">
        <v>128</v>
      </c>
      <c r="AI8" s="538" t="s">
        <v>233</v>
      </c>
      <c r="AJ8" s="539"/>
      <c r="AK8" s="539"/>
    </row>
    <row r="9" spans="3:44" ht="32.15" customHeight="1">
      <c r="C9" s="13" t="s">
        <v>454</v>
      </c>
      <c r="D9" s="50"/>
      <c r="E9" s="98"/>
      <c r="F9" s="98"/>
      <c r="G9" s="98"/>
      <c r="H9" s="98"/>
      <c r="I9" s="98"/>
      <c r="J9" s="213" t="s">
        <v>132</v>
      </c>
      <c r="K9" s="278"/>
      <c r="L9" s="278"/>
      <c r="M9" s="278"/>
      <c r="N9" s="278"/>
      <c r="O9" s="278"/>
      <c r="P9" s="278"/>
      <c r="Q9" s="278"/>
      <c r="R9" s="313"/>
      <c r="S9" s="213" t="s">
        <v>134</v>
      </c>
      <c r="T9" s="278"/>
      <c r="U9" s="278"/>
      <c r="V9" s="278"/>
      <c r="W9" s="278"/>
      <c r="X9" s="278"/>
      <c r="Y9" s="278"/>
      <c r="Z9" s="278"/>
      <c r="AA9" s="278"/>
      <c r="AB9" s="278"/>
      <c r="AC9" s="313"/>
      <c r="AD9" s="501" t="s">
        <v>138</v>
      </c>
      <c r="AI9" s="539" t="s">
        <v>139</v>
      </c>
      <c r="AJ9" s="539"/>
      <c r="AK9" s="539" t="s">
        <v>143</v>
      </c>
    </row>
    <row r="10" spans="3:44" ht="22.5" customHeight="1">
      <c r="C10" s="576" t="s">
        <v>473</v>
      </c>
      <c r="D10" s="589"/>
      <c r="E10" s="598"/>
      <c r="F10" s="598"/>
      <c r="G10" s="598"/>
      <c r="H10" s="598"/>
      <c r="I10" s="598"/>
      <c r="J10" s="615"/>
      <c r="K10" s="615"/>
      <c r="L10" s="615"/>
      <c r="M10" s="615"/>
      <c r="N10" s="615"/>
      <c r="O10" s="615"/>
      <c r="P10" s="615"/>
      <c r="Q10" s="615"/>
      <c r="R10" s="615"/>
      <c r="S10" s="615"/>
      <c r="T10" s="615"/>
      <c r="U10" s="615"/>
      <c r="V10" s="615"/>
      <c r="W10" s="615"/>
      <c r="X10" s="615"/>
      <c r="Y10" s="615"/>
      <c r="Z10" s="615"/>
      <c r="AA10" s="615"/>
      <c r="AB10" s="615"/>
      <c r="AC10" s="615"/>
      <c r="AD10" s="630"/>
      <c r="AI10" s="539"/>
      <c r="AJ10" s="539"/>
      <c r="AK10" s="539"/>
    </row>
    <row r="11" spans="3:44" ht="33" customHeight="1">
      <c r="C11" s="577" t="s">
        <v>455</v>
      </c>
      <c r="D11" s="1"/>
      <c r="E11" s="1"/>
      <c r="F11" s="1"/>
      <c r="G11" s="1"/>
      <c r="H11" s="1"/>
      <c r="I11" s="496"/>
      <c r="J11" s="219"/>
      <c r="K11" s="283"/>
      <c r="L11" s="283"/>
      <c r="M11" s="283"/>
      <c r="N11" s="283"/>
      <c r="O11" s="283"/>
      <c r="P11" s="283"/>
      <c r="Q11" s="283"/>
      <c r="R11" s="283"/>
      <c r="S11" s="65" t="s">
        <v>451</v>
      </c>
      <c r="T11" s="100"/>
      <c r="U11" s="100"/>
      <c r="V11" s="100"/>
      <c r="W11" s="100"/>
      <c r="X11" s="100"/>
      <c r="Y11" s="100"/>
      <c r="Z11" s="100"/>
      <c r="AA11" s="100"/>
      <c r="AB11" s="100"/>
      <c r="AC11" s="178"/>
      <c r="AD11" s="512"/>
      <c r="AI11" s="539"/>
      <c r="AJ11" s="539"/>
      <c r="AK11" s="539"/>
    </row>
    <row r="12" spans="3:44" ht="14.25" customHeight="1">
      <c r="C12" s="577"/>
      <c r="D12" s="65" t="s">
        <v>67</v>
      </c>
      <c r="E12" s="100"/>
      <c r="F12" s="100"/>
      <c r="G12" s="100"/>
      <c r="H12" s="100"/>
      <c r="I12" s="178"/>
      <c r="J12" s="233" t="s">
        <v>120</v>
      </c>
      <c r="K12" s="282" t="s">
        <v>356</v>
      </c>
      <c r="L12" s="282"/>
      <c r="M12" s="240"/>
      <c r="N12" s="620"/>
      <c r="O12" s="233" t="s">
        <v>120</v>
      </c>
      <c r="P12" s="236" t="s">
        <v>357</v>
      </c>
      <c r="Q12" s="236"/>
      <c r="R12" s="178"/>
      <c r="S12" s="62"/>
      <c r="T12" s="94"/>
      <c r="U12" s="94"/>
      <c r="V12" s="94"/>
      <c r="W12" s="94"/>
      <c r="X12" s="94"/>
      <c r="Y12" s="94"/>
      <c r="Z12" s="94"/>
      <c r="AA12" s="94"/>
      <c r="AB12" s="94"/>
      <c r="AC12" s="181"/>
      <c r="AD12" s="509"/>
      <c r="AF12" s="533" t="str">
        <f>J12</f>
        <v>□</v>
      </c>
      <c r="AI12" s="541" t="str">
        <f>IF(AF12&amp;AF13="■□","●適合",IF(AF12&amp;AF13="□■","◆未達",IF(AF12&amp;AF13="□□","■未答","▼矛盾")))</f>
        <v>■未答</v>
      </c>
      <c r="AJ12" s="539"/>
      <c r="AK12" s="539"/>
      <c r="AM12" s="294" t="s">
        <v>150</v>
      </c>
      <c r="AN12" s="533" t="s">
        <v>152</v>
      </c>
      <c r="AO12" s="533" t="s">
        <v>153</v>
      </c>
      <c r="AP12" s="533" t="s">
        <v>154</v>
      </c>
      <c r="AQ12" s="533" t="s">
        <v>156</v>
      </c>
    </row>
    <row r="13" spans="3:44" ht="14.25" customHeight="1">
      <c r="C13" s="577"/>
      <c r="D13" s="63"/>
      <c r="E13" s="104"/>
      <c r="F13" s="104"/>
      <c r="G13" s="104"/>
      <c r="H13" s="104"/>
      <c r="I13" s="182"/>
      <c r="J13" s="222"/>
      <c r="K13" s="281"/>
      <c r="L13" s="281"/>
      <c r="M13" s="239"/>
      <c r="N13" s="295"/>
      <c r="O13" s="222"/>
      <c r="P13" s="238"/>
      <c r="Q13" s="238"/>
      <c r="R13" s="182"/>
      <c r="S13" s="62"/>
      <c r="T13" s="94"/>
      <c r="U13" s="94"/>
      <c r="V13" s="94"/>
      <c r="W13" s="94"/>
      <c r="X13" s="94"/>
      <c r="Y13" s="94"/>
      <c r="Z13" s="94"/>
      <c r="AA13" s="94"/>
      <c r="AB13" s="94"/>
      <c r="AC13" s="181"/>
      <c r="AD13" s="511"/>
      <c r="AF13" s="1" t="str">
        <f>O12</f>
        <v>□</v>
      </c>
      <c r="AI13" s="539"/>
      <c r="AJ13" s="539"/>
      <c r="AK13" s="539"/>
      <c r="AN13" s="541" t="s">
        <v>34</v>
      </c>
      <c r="AO13" s="541" t="s">
        <v>116</v>
      </c>
      <c r="AP13" s="541" t="s">
        <v>158</v>
      </c>
      <c r="AQ13" s="541" t="s">
        <v>7</v>
      </c>
    </row>
    <row r="14" spans="3:44" ht="14.25" customHeight="1">
      <c r="C14" s="577"/>
      <c r="D14" s="65" t="s">
        <v>86</v>
      </c>
      <c r="E14" s="100"/>
      <c r="F14" s="100"/>
      <c r="G14" s="100"/>
      <c r="H14" s="100"/>
      <c r="I14" s="178"/>
      <c r="J14" s="233" t="s">
        <v>120</v>
      </c>
      <c r="K14" s="282" t="s">
        <v>356</v>
      </c>
      <c r="L14" s="282"/>
      <c r="M14" s="240"/>
      <c r="N14" s="620"/>
      <c r="O14" s="233" t="s">
        <v>120</v>
      </c>
      <c r="P14" s="236" t="s">
        <v>357</v>
      </c>
      <c r="Q14" s="236"/>
      <c r="R14" s="178"/>
      <c r="S14" s="62"/>
      <c r="T14" s="94"/>
      <c r="U14" s="94"/>
      <c r="V14" s="94"/>
      <c r="W14" s="94"/>
      <c r="X14" s="94"/>
      <c r="Y14" s="94"/>
      <c r="Z14" s="94"/>
      <c r="AA14" s="94"/>
      <c r="AB14" s="94"/>
      <c r="AC14" s="181"/>
      <c r="AD14" s="509"/>
      <c r="AF14" s="533" t="str">
        <f>J14</f>
        <v>□</v>
      </c>
      <c r="AI14" s="541" t="str">
        <f>IF(AF14&amp;AF15="■□","●適合",IF(AF14&amp;AF15="□■","◆未達",IF(AF14&amp;AF15="□□","■未答","▼矛盾")))</f>
        <v>■未答</v>
      </c>
      <c r="AJ14" s="539"/>
      <c r="AK14" s="539"/>
      <c r="AM14" s="294" t="s">
        <v>150</v>
      </c>
      <c r="AN14" s="533" t="s">
        <v>152</v>
      </c>
      <c r="AO14" s="533" t="s">
        <v>153</v>
      </c>
      <c r="AP14" s="533" t="s">
        <v>154</v>
      </c>
      <c r="AQ14" s="533" t="s">
        <v>156</v>
      </c>
    </row>
    <row r="15" spans="3:44" ht="14.25" customHeight="1">
      <c r="C15" s="577"/>
      <c r="D15" s="63"/>
      <c r="E15" s="104"/>
      <c r="F15" s="104"/>
      <c r="G15" s="104"/>
      <c r="H15" s="104"/>
      <c r="I15" s="182"/>
      <c r="J15" s="222"/>
      <c r="K15" s="281"/>
      <c r="L15" s="281"/>
      <c r="M15" s="239"/>
      <c r="N15" s="295"/>
      <c r="O15" s="222"/>
      <c r="P15" s="238"/>
      <c r="Q15" s="238"/>
      <c r="R15" s="182"/>
      <c r="S15" s="62"/>
      <c r="T15" s="94"/>
      <c r="U15" s="94"/>
      <c r="V15" s="94"/>
      <c r="W15" s="94"/>
      <c r="X15" s="94"/>
      <c r="Y15" s="94"/>
      <c r="Z15" s="94"/>
      <c r="AA15" s="94"/>
      <c r="AB15" s="94"/>
      <c r="AC15" s="181"/>
      <c r="AD15" s="511"/>
      <c r="AF15" s="1" t="str">
        <f>O14</f>
        <v>□</v>
      </c>
      <c r="AI15" s="539"/>
      <c r="AJ15" s="539"/>
      <c r="AK15" s="539"/>
      <c r="AN15" s="541" t="s">
        <v>34</v>
      </c>
      <c r="AO15" s="541" t="s">
        <v>116</v>
      </c>
      <c r="AP15" s="541" t="s">
        <v>158</v>
      </c>
      <c r="AQ15" s="541" t="s">
        <v>7</v>
      </c>
    </row>
    <row r="16" spans="3:44" ht="14.25" customHeight="1">
      <c r="C16" s="577"/>
      <c r="D16" s="65" t="s">
        <v>173</v>
      </c>
      <c r="E16" s="100"/>
      <c r="F16" s="100"/>
      <c r="G16" s="100"/>
      <c r="H16" s="100"/>
      <c r="I16" s="178"/>
      <c r="J16" s="233" t="s">
        <v>120</v>
      </c>
      <c r="K16" s="282" t="s">
        <v>356</v>
      </c>
      <c r="L16" s="282"/>
      <c r="M16" s="240"/>
      <c r="N16" s="620"/>
      <c r="O16" s="233" t="s">
        <v>120</v>
      </c>
      <c r="P16" s="236" t="s">
        <v>357</v>
      </c>
      <c r="Q16" s="236"/>
      <c r="R16" s="178"/>
      <c r="S16" s="62"/>
      <c r="T16" s="94"/>
      <c r="U16" s="94"/>
      <c r="V16" s="94"/>
      <c r="W16" s="94"/>
      <c r="X16" s="94"/>
      <c r="Y16" s="94"/>
      <c r="Z16" s="94"/>
      <c r="AA16" s="94"/>
      <c r="AB16" s="94"/>
      <c r="AC16" s="181"/>
      <c r="AD16" s="509"/>
      <c r="AF16" s="533" t="str">
        <f>J16</f>
        <v>□</v>
      </c>
      <c r="AI16" s="541" t="str">
        <f>IF(AF16&amp;AF17="■□","●適合",IF(AF16&amp;AF17="□■","◆未達",IF(AF16&amp;AF17="□□","■未答","▼矛盾")))</f>
        <v>■未答</v>
      </c>
      <c r="AJ16" s="539"/>
      <c r="AK16" s="539"/>
      <c r="AM16" s="294" t="s">
        <v>150</v>
      </c>
      <c r="AN16" s="533" t="s">
        <v>152</v>
      </c>
      <c r="AO16" s="533" t="s">
        <v>153</v>
      </c>
      <c r="AP16" s="533" t="s">
        <v>154</v>
      </c>
      <c r="AQ16" s="533" t="s">
        <v>156</v>
      </c>
    </row>
    <row r="17" spans="2:46" ht="14.25" customHeight="1">
      <c r="C17" s="578"/>
      <c r="D17" s="344"/>
      <c r="E17" s="331"/>
      <c r="F17" s="331"/>
      <c r="G17" s="331"/>
      <c r="H17" s="331"/>
      <c r="I17" s="315"/>
      <c r="J17" s="222"/>
      <c r="K17" s="287"/>
      <c r="L17" s="287"/>
      <c r="M17" s="244"/>
      <c r="N17" s="307"/>
      <c r="O17" s="253"/>
      <c r="P17" s="242"/>
      <c r="Q17" s="242"/>
      <c r="R17" s="315"/>
      <c r="S17" s="344"/>
      <c r="T17" s="331"/>
      <c r="U17" s="331"/>
      <c r="V17" s="331"/>
      <c r="W17" s="331"/>
      <c r="X17" s="331"/>
      <c r="Y17" s="331"/>
      <c r="Z17" s="331"/>
      <c r="AA17" s="331"/>
      <c r="AB17" s="331"/>
      <c r="AC17" s="315"/>
      <c r="AD17" s="514"/>
      <c r="AF17" s="1" t="str">
        <f>O16</f>
        <v>□</v>
      </c>
      <c r="AI17" s="539"/>
      <c r="AJ17" s="539"/>
      <c r="AK17" s="539"/>
      <c r="AN17" s="541" t="s">
        <v>34</v>
      </c>
      <c r="AO17" s="541" t="s">
        <v>116</v>
      </c>
      <c r="AP17" s="541" t="s">
        <v>158</v>
      </c>
      <c r="AQ17" s="541" t="s">
        <v>7</v>
      </c>
    </row>
    <row r="18" spans="2:46" ht="32.15" hidden="1" customHeight="1">
      <c r="C18" s="579" t="s">
        <v>53</v>
      </c>
      <c r="D18" s="73"/>
      <c r="E18" s="113"/>
      <c r="F18" s="113"/>
      <c r="G18" s="113"/>
      <c r="H18" s="113"/>
      <c r="I18" s="113"/>
      <c r="J18" s="225" t="s">
        <v>132</v>
      </c>
      <c r="K18" s="49"/>
      <c r="L18" s="49"/>
      <c r="M18" s="49"/>
      <c r="N18" s="49"/>
      <c r="O18" s="49"/>
      <c r="P18" s="49"/>
      <c r="Q18" s="49"/>
      <c r="R18" s="316"/>
      <c r="S18" s="225" t="s">
        <v>134</v>
      </c>
      <c r="T18" s="49"/>
      <c r="U18" s="49"/>
      <c r="V18" s="49"/>
      <c r="W18" s="49"/>
      <c r="X18" s="49"/>
      <c r="Y18" s="49"/>
      <c r="Z18" s="49"/>
      <c r="AA18" s="49"/>
      <c r="AB18" s="49"/>
      <c r="AC18" s="316"/>
      <c r="AD18" s="515" t="s">
        <v>138</v>
      </c>
      <c r="AI18" s="539" t="s">
        <v>139</v>
      </c>
      <c r="AJ18" s="539"/>
      <c r="AK18" s="539" t="s">
        <v>143</v>
      </c>
    </row>
    <row r="19" spans="2:46" ht="21" customHeight="1">
      <c r="C19" s="580" t="s">
        <v>28</v>
      </c>
      <c r="D19" s="590"/>
      <c r="E19" s="106"/>
      <c r="F19" s="106"/>
      <c r="G19" s="106"/>
      <c r="H19" s="106"/>
      <c r="I19" s="106"/>
      <c r="J19" s="226"/>
      <c r="K19" s="226"/>
      <c r="L19" s="226"/>
      <c r="M19" s="226"/>
      <c r="N19" s="226"/>
      <c r="O19" s="226"/>
      <c r="P19" s="226"/>
      <c r="Q19" s="226"/>
      <c r="R19" s="226"/>
      <c r="S19" s="226"/>
      <c r="T19" s="226"/>
      <c r="U19" s="226"/>
      <c r="V19" s="226"/>
      <c r="W19" s="226"/>
      <c r="X19" s="226"/>
      <c r="Y19" s="226"/>
      <c r="Z19" s="226"/>
      <c r="AA19" s="226"/>
      <c r="AB19" s="226"/>
      <c r="AC19" s="226"/>
      <c r="AD19" s="516"/>
    </row>
    <row r="20" spans="2:46" ht="21" customHeight="1">
      <c r="C20" s="581" t="s">
        <v>32</v>
      </c>
      <c r="D20" s="591"/>
      <c r="E20" s="107"/>
      <c r="F20" s="107"/>
      <c r="G20" s="107"/>
      <c r="H20" s="107"/>
      <c r="I20" s="107"/>
      <c r="J20" s="227"/>
      <c r="K20" s="227"/>
      <c r="L20" s="227"/>
      <c r="M20" s="227"/>
      <c r="N20" s="227"/>
      <c r="O20" s="227"/>
      <c r="P20" s="227"/>
      <c r="Q20" s="227"/>
      <c r="R20" s="227"/>
      <c r="S20" s="227"/>
      <c r="T20" s="227"/>
      <c r="U20" s="227"/>
      <c r="V20" s="227"/>
      <c r="W20" s="227"/>
      <c r="X20" s="227"/>
      <c r="Y20" s="227"/>
      <c r="Z20" s="227"/>
      <c r="AA20" s="227"/>
      <c r="AB20" s="227"/>
      <c r="AC20" s="227"/>
      <c r="AD20" s="517"/>
    </row>
    <row r="21" spans="2:46" ht="21" customHeight="1">
      <c r="C21" s="35" t="s">
        <v>376</v>
      </c>
      <c r="D21" s="84"/>
      <c r="E21" s="84"/>
      <c r="F21" s="84"/>
      <c r="G21" s="84"/>
      <c r="H21" s="84"/>
      <c r="I21" s="201"/>
      <c r="J21" s="616" t="s">
        <v>120</v>
      </c>
      <c r="K21" s="288" t="s">
        <v>302</v>
      </c>
      <c r="L21" s="288"/>
      <c r="M21" s="288"/>
      <c r="N21" s="288"/>
      <c r="O21" s="288"/>
      <c r="P21" s="288"/>
      <c r="Q21" s="621"/>
      <c r="R21" s="317"/>
      <c r="S21" s="623"/>
      <c r="T21" s="626"/>
      <c r="U21" s="626"/>
      <c r="V21" s="626"/>
      <c r="W21" s="626"/>
      <c r="X21" s="626"/>
      <c r="Y21" s="626"/>
      <c r="Z21" s="626"/>
      <c r="AA21" s="626"/>
      <c r="AB21" s="626"/>
      <c r="AC21" s="626"/>
      <c r="AD21" s="518"/>
      <c r="AF21" s="533" t="str">
        <f>+J21</f>
        <v>□</v>
      </c>
      <c r="AI21" s="541" t="str">
        <f>IF(AF21&amp;AF22&amp;AF23="■□□","●適合",IF(AF21&amp;AF22&amp;AF23="□■□","◆未達",IF(AF21&amp;AF22&amp;AF23="□□■","◆未達",IF(AF21&amp;AF22&amp;AF23="□□□","■未答","▼矛盾"))))</f>
        <v>■未答</v>
      </c>
      <c r="AJ21" s="555"/>
      <c r="AM21" s="294" t="s">
        <v>40</v>
      </c>
      <c r="AN21" s="533" t="s">
        <v>182</v>
      </c>
      <c r="AO21" s="533" t="s">
        <v>179</v>
      </c>
      <c r="AP21" s="533" t="s">
        <v>184</v>
      </c>
      <c r="AQ21" s="533" t="s">
        <v>187</v>
      </c>
      <c r="AR21" s="533" t="s">
        <v>156</v>
      </c>
    </row>
    <row r="22" spans="2:46" ht="18.75" customHeight="1">
      <c r="C22" s="19"/>
      <c r="D22" s="64"/>
      <c r="E22" s="64"/>
      <c r="F22" s="64"/>
      <c r="G22" s="64"/>
      <c r="H22" s="64"/>
      <c r="I22" s="199"/>
      <c r="J22" s="231" t="s">
        <v>120</v>
      </c>
      <c r="K22" s="237" t="s">
        <v>303</v>
      </c>
      <c r="L22" s="237"/>
      <c r="M22" s="237"/>
      <c r="N22" s="237"/>
      <c r="O22" s="237"/>
      <c r="P22" s="237"/>
      <c r="Q22" s="465"/>
      <c r="R22" s="318"/>
      <c r="S22" s="388"/>
      <c r="T22" s="624"/>
      <c r="U22" s="624"/>
      <c r="V22" s="624"/>
      <c r="W22" s="624"/>
      <c r="X22" s="624"/>
      <c r="Y22" s="624"/>
      <c r="Z22" s="624"/>
      <c r="AA22" s="624"/>
      <c r="AB22" s="624"/>
      <c r="AC22" s="624"/>
      <c r="AD22" s="519"/>
      <c r="AF22" s="1" t="str">
        <f>+J22</f>
        <v>□</v>
      </c>
      <c r="AM22" s="294"/>
      <c r="AN22" s="541" t="s">
        <v>34</v>
      </c>
      <c r="AO22" s="541" t="s">
        <v>116</v>
      </c>
      <c r="AP22" s="541" t="s">
        <v>116</v>
      </c>
      <c r="AQ22" s="541" t="s">
        <v>158</v>
      </c>
      <c r="AR22" s="541" t="s">
        <v>7</v>
      </c>
    </row>
    <row r="23" spans="2:46" ht="18" customHeight="1">
      <c r="C23" s="19"/>
      <c r="D23" s="64"/>
      <c r="E23" s="64"/>
      <c r="F23" s="64"/>
      <c r="G23" s="64"/>
      <c r="H23" s="64"/>
      <c r="I23" s="199"/>
      <c r="J23" s="231" t="s">
        <v>120</v>
      </c>
      <c r="K23" s="237" t="s">
        <v>304</v>
      </c>
      <c r="L23" s="237"/>
      <c r="M23" s="237"/>
      <c r="N23" s="237"/>
      <c r="O23" s="237"/>
      <c r="P23" s="237"/>
      <c r="Q23" s="465"/>
      <c r="R23" s="318"/>
      <c r="S23" s="388"/>
      <c r="T23" s="624"/>
      <c r="U23" s="624"/>
      <c r="V23" s="624"/>
      <c r="W23" s="624"/>
      <c r="X23" s="624"/>
      <c r="Y23" s="624"/>
      <c r="Z23" s="624"/>
      <c r="AA23" s="624"/>
      <c r="AB23" s="624"/>
      <c r="AC23" s="624"/>
      <c r="AD23" s="519"/>
      <c r="AF23" s="1" t="str">
        <f>+J23</f>
        <v>□</v>
      </c>
    </row>
    <row r="24" spans="2:46" s="1" customFormat="1" ht="18" customHeight="1">
      <c r="B24" s="1"/>
      <c r="C24" s="19"/>
      <c r="D24" s="64"/>
      <c r="E24" s="64"/>
      <c r="F24" s="64"/>
      <c r="G24" s="64"/>
      <c r="H24" s="64"/>
      <c r="I24" s="199"/>
      <c r="J24" s="246"/>
      <c r="K24" s="237"/>
      <c r="L24" s="237"/>
      <c r="M24" s="237"/>
      <c r="N24" s="237"/>
      <c r="O24" s="237"/>
      <c r="P24" s="237"/>
      <c r="Q24" s="465"/>
      <c r="R24" s="318"/>
      <c r="S24" s="388"/>
      <c r="T24" s="624"/>
      <c r="U24" s="624"/>
      <c r="V24" s="624"/>
      <c r="W24" s="624"/>
      <c r="X24" s="624"/>
      <c r="Y24" s="624"/>
      <c r="Z24" s="624"/>
      <c r="AA24" s="624"/>
      <c r="AB24" s="624"/>
      <c r="AC24" s="624"/>
      <c r="AD24" s="519"/>
      <c r="AE24" s="1"/>
      <c r="AF24" s="1"/>
      <c r="AG24" s="1"/>
      <c r="AH24" s="1"/>
      <c r="AI24" s="1"/>
      <c r="AJ24" s="1"/>
      <c r="AK24" s="1"/>
      <c r="AL24" s="1"/>
      <c r="AM24" s="1"/>
      <c r="AN24" s="1"/>
      <c r="AO24" s="1"/>
      <c r="AP24" s="1"/>
      <c r="AQ24" s="1"/>
      <c r="AR24" s="1"/>
      <c r="AS24" s="1"/>
      <c r="AT24" s="1"/>
    </row>
    <row r="25" spans="2:46" s="1" customFormat="1" ht="18" customHeight="1">
      <c r="B25" s="1"/>
      <c r="C25" s="19"/>
      <c r="D25" s="64"/>
      <c r="E25" s="64"/>
      <c r="F25" s="64"/>
      <c r="G25" s="64"/>
      <c r="H25" s="64"/>
      <c r="I25" s="199"/>
      <c r="J25" s="246"/>
      <c r="K25" s="238"/>
      <c r="L25" s="238"/>
      <c r="M25" s="238"/>
      <c r="N25" s="238"/>
      <c r="O25" s="238"/>
      <c r="P25" s="238"/>
      <c r="Q25" s="622"/>
      <c r="R25" s="323"/>
      <c r="S25" s="386"/>
      <c r="T25" s="390"/>
      <c r="U25" s="390"/>
      <c r="V25" s="390"/>
      <c r="W25" s="390"/>
      <c r="X25" s="390"/>
      <c r="Y25" s="390"/>
      <c r="Z25" s="390"/>
      <c r="AA25" s="390"/>
      <c r="AB25" s="390"/>
      <c r="AC25" s="390"/>
      <c r="AD25" s="521"/>
      <c r="AE25" s="1"/>
      <c r="AF25" s="1"/>
      <c r="AG25" s="1"/>
      <c r="AH25" s="1"/>
      <c r="AI25" s="1"/>
      <c r="AJ25" s="1"/>
      <c r="AK25" s="1"/>
      <c r="AL25" s="1"/>
      <c r="AM25" s="1"/>
      <c r="AN25" s="1"/>
      <c r="AO25" s="1"/>
      <c r="AP25" s="1"/>
      <c r="AQ25" s="1"/>
      <c r="AR25" s="1"/>
      <c r="AS25" s="1"/>
      <c r="AT25" s="1"/>
    </row>
    <row r="26" spans="2:46" ht="16.5" customHeight="1">
      <c r="C26" s="582"/>
      <c r="D26" s="138" t="s">
        <v>305</v>
      </c>
      <c r="E26" s="156" t="s">
        <v>229</v>
      </c>
      <c r="F26" s="170"/>
      <c r="G26" s="170"/>
      <c r="H26" s="170"/>
      <c r="I26" s="197"/>
      <c r="J26" s="617"/>
      <c r="K26" s="237"/>
      <c r="L26" s="294"/>
      <c r="M26" s="294"/>
      <c r="N26" s="294"/>
      <c r="O26" s="237"/>
      <c r="P26" s="237"/>
      <c r="Q26" s="465"/>
      <c r="R26" s="318"/>
      <c r="S26" s="388"/>
      <c r="T26" s="624"/>
      <c r="U26" s="624"/>
      <c r="V26" s="624"/>
      <c r="W26" s="624"/>
      <c r="X26" s="624"/>
      <c r="Y26" s="624"/>
      <c r="Z26" s="624"/>
      <c r="AA26" s="624"/>
      <c r="AB26" s="624"/>
      <c r="AC26" s="624"/>
      <c r="AD26" s="519"/>
    </row>
    <row r="27" spans="2:46" ht="16" customHeight="1">
      <c r="B27" s="4"/>
      <c r="C27" s="72"/>
      <c r="D27" s="156" t="s">
        <v>307</v>
      </c>
      <c r="E27" s="138" t="s">
        <v>422</v>
      </c>
      <c r="F27" s="138"/>
      <c r="G27" s="138"/>
      <c r="H27" s="138"/>
      <c r="I27" s="612"/>
      <c r="J27" s="252"/>
      <c r="K27" s="238"/>
      <c r="L27" s="238"/>
      <c r="M27" s="238"/>
      <c r="N27" s="238"/>
      <c r="O27" s="238"/>
      <c r="P27" s="238"/>
      <c r="Q27" s="238"/>
      <c r="R27" s="323"/>
      <c r="S27" s="388"/>
      <c r="T27" s="394"/>
      <c r="U27" s="394"/>
      <c r="V27" s="394"/>
      <c r="W27" s="394"/>
      <c r="X27" s="394"/>
      <c r="Y27" s="394"/>
      <c r="Z27" s="394"/>
      <c r="AA27" s="394"/>
      <c r="AB27" s="394"/>
      <c r="AC27" s="394"/>
      <c r="AD27" s="519"/>
    </row>
    <row r="28" spans="2:46" ht="17.149999999999999" customHeight="1">
      <c r="B28" s="4"/>
      <c r="C28" s="72"/>
      <c r="D28" s="592" t="s">
        <v>77</v>
      </c>
      <c r="E28" s="599" t="s">
        <v>460</v>
      </c>
      <c r="F28" s="599"/>
      <c r="G28" s="599"/>
      <c r="H28" s="599"/>
      <c r="I28" s="613"/>
      <c r="J28" s="267" t="s">
        <v>120</v>
      </c>
      <c r="K28" s="294" t="s">
        <v>452</v>
      </c>
      <c r="L28" s="294"/>
      <c r="M28" s="294"/>
      <c r="N28" s="271"/>
      <c r="O28" s="271"/>
      <c r="P28" s="294"/>
      <c r="Q28" s="294"/>
      <c r="R28" s="318"/>
      <c r="S28" s="388"/>
      <c r="T28" s="394"/>
      <c r="U28" s="394"/>
      <c r="V28" s="394"/>
      <c r="W28" s="394"/>
      <c r="X28" s="394"/>
      <c r="Y28" s="627"/>
      <c r="Z28" s="627"/>
      <c r="AA28" s="628"/>
      <c r="AB28" s="628"/>
      <c r="AC28" s="481" t="s">
        <v>180</v>
      </c>
      <c r="AD28" s="519"/>
      <c r="AF28" s="533" t="str">
        <f>+J28</f>
        <v>□</v>
      </c>
      <c r="AI28" s="541" t="str">
        <f>IF(AF28&amp;AF29&amp;AF30&amp;AF33&amp;AF34="■□□□□","◎無し",IF(AF28&amp;AF29&amp;AF30&amp;AF33&amp;AF34="□■□□□","Ｅ適合",IF(AF28&amp;AF29&amp;AF30&amp;AF33&amp;AF34="□□■□□","Ｅ適合",IF(AF28&amp;AF29&amp;AF30&amp;AF33&amp;AF34="□□□■□","●適合",IF(AF28&amp;AF29&amp;AF30&amp;AF33&amp;AF34="□□□□■","◆未達",IF(AF28&amp;AF29&amp;AF30&amp;AF33&amp;AF34="□□□□□","■未答","▼矛盾"))))))</f>
        <v>■未答</v>
      </c>
      <c r="AJ28" s="555"/>
      <c r="AM28" s="294" t="s">
        <v>379</v>
      </c>
      <c r="AN28" s="565" t="s">
        <v>285</v>
      </c>
      <c r="AO28" s="565" t="s">
        <v>97</v>
      </c>
      <c r="AP28" s="565" t="s">
        <v>286</v>
      </c>
      <c r="AQ28" s="565" t="s">
        <v>287</v>
      </c>
      <c r="AR28" s="565" t="s">
        <v>457</v>
      </c>
      <c r="AS28" s="565" t="s">
        <v>289</v>
      </c>
      <c r="AT28" s="565" t="s">
        <v>156</v>
      </c>
    </row>
    <row r="29" spans="2:46" ht="17.149999999999999" customHeight="1">
      <c r="B29" s="4"/>
      <c r="C29" s="72"/>
      <c r="D29" s="72"/>
      <c r="E29" s="599"/>
      <c r="F29" s="599"/>
      <c r="G29" s="599"/>
      <c r="H29" s="599"/>
      <c r="I29" s="613"/>
      <c r="J29" s="267" t="s">
        <v>120</v>
      </c>
      <c r="K29" s="294" t="s">
        <v>453</v>
      </c>
      <c r="L29" s="294"/>
      <c r="M29" s="294"/>
      <c r="N29" s="294"/>
      <c r="O29" s="294"/>
      <c r="P29" s="294"/>
      <c r="Q29" s="294"/>
      <c r="R29" s="318"/>
      <c r="S29" s="352" t="s">
        <v>261</v>
      </c>
      <c r="T29" s="427"/>
      <c r="U29" s="427"/>
      <c r="V29" s="427"/>
      <c r="W29" s="427"/>
      <c r="X29" s="427"/>
      <c r="Y29" s="627" t="s">
        <v>310</v>
      </c>
      <c r="Z29" s="627"/>
      <c r="AA29" s="453"/>
      <c r="AB29" s="453"/>
      <c r="AC29" s="498"/>
      <c r="AD29" s="519"/>
      <c r="AF29" s="1" t="str">
        <f>+J29</f>
        <v>□</v>
      </c>
      <c r="AG29" s="1" t="str">
        <f>+W30</f>
        <v>□</v>
      </c>
      <c r="AI29" s="543" t="s">
        <v>311</v>
      </c>
      <c r="AK29" s="561" t="str">
        <f>IF(AA29=0,"■未答",DEGREES(ATAN(1/AA29)))</f>
        <v>■未答</v>
      </c>
      <c r="AM29" s="294"/>
      <c r="AN29" s="541" t="s">
        <v>113</v>
      </c>
      <c r="AO29" s="541" t="s">
        <v>265</v>
      </c>
      <c r="AP29" s="541" t="s">
        <v>265</v>
      </c>
      <c r="AQ29" s="541" t="s">
        <v>34</v>
      </c>
      <c r="AR29" s="541" t="s">
        <v>116</v>
      </c>
      <c r="AS29" s="541" t="s">
        <v>158</v>
      </c>
      <c r="AT29" s="541" t="s">
        <v>7</v>
      </c>
    </row>
    <row r="30" spans="2:46" ht="17.149999999999999" customHeight="1">
      <c r="B30" s="4"/>
      <c r="C30" s="72"/>
      <c r="D30" s="72"/>
      <c r="E30" s="599"/>
      <c r="F30" s="599"/>
      <c r="G30" s="599"/>
      <c r="H30" s="599"/>
      <c r="I30" s="613"/>
      <c r="J30" s="267" t="s">
        <v>120</v>
      </c>
      <c r="K30" s="294" t="s">
        <v>339</v>
      </c>
      <c r="L30" s="294"/>
      <c r="M30" s="294"/>
      <c r="N30" s="294"/>
      <c r="O30" s="294"/>
      <c r="P30" s="294"/>
      <c r="Q30" s="294"/>
      <c r="R30" s="318"/>
      <c r="S30" s="352" t="s">
        <v>157</v>
      </c>
      <c r="T30" s="427"/>
      <c r="U30" s="427"/>
      <c r="V30" s="427"/>
      <c r="W30" s="270" t="s">
        <v>120</v>
      </c>
      <c r="X30" s="394" t="s">
        <v>313</v>
      </c>
      <c r="Y30" s="394"/>
      <c r="Z30" s="270" t="s">
        <v>120</v>
      </c>
      <c r="AA30" s="463" t="s">
        <v>314</v>
      </c>
      <c r="AB30" s="427"/>
      <c r="AC30" s="463"/>
      <c r="AD30" s="519"/>
      <c r="AF30" s="1" t="str">
        <f>+J30</f>
        <v>□</v>
      </c>
      <c r="AG30" s="1" t="str">
        <f>+Z30</f>
        <v>□</v>
      </c>
      <c r="AI30" s="543"/>
      <c r="AK30" s="633"/>
    </row>
    <row r="31" spans="2:46" ht="17.149999999999999" customHeight="1">
      <c r="B31" s="4"/>
      <c r="C31" s="72"/>
      <c r="D31" s="72"/>
      <c r="E31" s="599"/>
      <c r="F31" s="599"/>
      <c r="G31" s="599"/>
      <c r="H31" s="599"/>
      <c r="I31" s="613"/>
      <c r="J31" s="267"/>
      <c r="K31" s="294" t="s">
        <v>172</v>
      </c>
      <c r="L31" s="294"/>
      <c r="M31" s="294"/>
      <c r="N31" s="294"/>
      <c r="O31" s="294"/>
      <c r="P31" s="294"/>
      <c r="Q31" s="294"/>
      <c r="R31" s="318"/>
      <c r="S31" s="352"/>
      <c r="T31" s="427"/>
      <c r="U31" s="427"/>
      <c r="V31" s="427"/>
      <c r="W31" s="427"/>
      <c r="X31" s="427"/>
      <c r="Y31" s="627"/>
      <c r="Z31" s="627"/>
      <c r="AA31" s="628"/>
      <c r="AB31" s="628"/>
      <c r="AC31" s="498"/>
      <c r="AD31" s="519"/>
      <c r="AI31" s="543"/>
      <c r="AK31" s="634"/>
      <c r="AM31" s="294"/>
      <c r="AN31" s="549"/>
      <c r="AO31" s="549"/>
      <c r="AP31" s="549"/>
      <c r="AQ31" s="549"/>
      <c r="AR31" s="549"/>
      <c r="AS31" s="549"/>
    </row>
    <row r="32" spans="2:46" ht="17.149999999999999" customHeight="1">
      <c r="B32" s="4"/>
      <c r="C32" s="72"/>
      <c r="D32" s="72"/>
      <c r="E32" s="599"/>
      <c r="F32" s="599"/>
      <c r="G32" s="599"/>
      <c r="H32" s="599"/>
      <c r="I32" s="613"/>
      <c r="J32" s="267"/>
      <c r="K32" s="294" t="s">
        <v>297</v>
      </c>
      <c r="L32" s="294"/>
      <c r="M32" s="294"/>
      <c r="N32" s="294"/>
      <c r="O32" s="294"/>
      <c r="P32" s="294"/>
      <c r="Q32" s="294"/>
      <c r="R32" s="318"/>
      <c r="S32" s="408"/>
      <c r="T32" s="427"/>
      <c r="U32" s="427"/>
      <c r="V32" s="427"/>
      <c r="W32" s="427"/>
      <c r="X32" s="427"/>
      <c r="Y32" s="627"/>
      <c r="Z32" s="627"/>
      <c r="AA32" s="628"/>
      <c r="AB32" s="628"/>
      <c r="AC32" s="498"/>
      <c r="AD32" s="406"/>
      <c r="AI32" s="543"/>
      <c r="AK32" s="634"/>
      <c r="AM32" s="294"/>
      <c r="AN32" s="549"/>
      <c r="AO32" s="549"/>
      <c r="AP32" s="549"/>
      <c r="AQ32" s="549"/>
      <c r="AR32" s="549"/>
      <c r="AS32" s="549"/>
    </row>
    <row r="33" spans="2:44" ht="17" customHeight="1">
      <c r="B33" s="4"/>
      <c r="C33" s="72"/>
      <c r="D33" s="72"/>
      <c r="E33" s="599"/>
      <c r="F33" s="599"/>
      <c r="G33" s="599"/>
      <c r="H33" s="599"/>
      <c r="I33" s="613"/>
      <c r="J33" s="267" t="s">
        <v>120</v>
      </c>
      <c r="K33" s="293" t="s">
        <v>0</v>
      </c>
      <c r="L33" s="293"/>
      <c r="M33" s="293"/>
      <c r="N33" s="293"/>
      <c r="O33" s="293"/>
      <c r="P33" s="293"/>
      <c r="Q33" s="293"/>
      <c r="R33" s="319"/>
      <c r="S33" s="1"/>
      <c r="T33" s="1"/>
      <c r="U33" s="1"/>
      <c r="V33" s="1"/>
      <c r="W33" s="1"/>
      <c r="X33" s="1"/>
      <c r="Y33" s="1"/>
      <c r="Z33" s="1"/>
      <c r="AA33" s="1"/>
      <c r="AB33" s="1"/>
      <c r="AC33" s="496"/>
      <c r="AD33" s="1"/>
      <c r="AF33" s="1" t="str">
        <f t="shared" ref="AF33:AF40" si="0">+J33</f>
        <v>□</v>
      </c>
      <c r="AI33" s="543"/>
      <c r="AK33" s="549"/>
    </row>
    <row r="34" spans="2:44" ht="51.5" customHeight="1">
      <c r="B34" s="4"/>
      <c r="C34" s="72"/>
      <c r="D34" s="593"/>
      <c r="E34" s="599"/>
      <c r="F34" s="599"/>
      <c r="G34" s="599"/>
      <c r="H34" s="599"/>
      <c r="I34" s="613"/>
      <c r="J34" s="267" t="s">
        <v>120</v>
      </c>
      <c r="K34" s="293" t="s">
        <v>12</v>
      </c>
      <c r="L34" s="293"/>
      <c r="M34" s="293"/>
      <c r="N34" s="293"/>
      <c r="O34" s="293"/>
      <c r="P34" s="293"/>
      <c r="Q34" s="293"/>
      <c r="R34" s="319"/>
      <c r="S34" s="353"/>
      <c r="T34" s="409"/>
      <c r="U34" s="409"/>
      <c r="V34" s="409"/>
      <c r="W34" s="409"/>
      <c r="X34" s="409"/>
      <c r="Y34" s="451"/>
      <c r="Z34" s="451"/>
      <c r="AA34" s="451"/>
      <c r="AB34" s="390"/>
      <c r="AC34" s="629"/>
      <c r="AD34" s="521"/>
      <c r="AF34" s="1" t="str">
        <f t="shared" si="0"/>
        <v>□</v>
      </c>
    </row>
    <row r="35" spans="2:44" s="1" customFormat="1" ht="17.25" customHeight="1">
      <c r="B35" s="4"/>
      <c r="C35" s="72"/>
      <c r="D35" s="140" t="s">
        <v>67</v>
      </c>
      <c r="E35" s="55" t="s">
        <v>20</v>
      </c>
      <c r="F35" s="66"/>
      <c r="G35" s="66"/>
      <c r="H35" s="66"/>
      <c r="I35" s="198"/>
      <c r="J35" s="250" t="s">
        <v>120</v>
      </c>
      <c r="K35" s="282" t="s">
        <v>22</v>
      </c>
      <c r="L35" s="282"/>
      <c r="M35" s="282"/>
      <c r="N35" s="282"/>
      <c r="O35" s="282"/>
      <c r="P35" s="282"/>
      <c r="Q35" s="282"/>
      <c r="R35" s="325"/>
      <c r="S35" s="389"/>
      <c r="T35" s="389"/>
      <c r="U35" s="389"/>
      <c r="V35" s="389"/>
      <c r="W35" s="389"/>
      <c r="X35" s="389"/>
      <c r="Y35" s="389"/>
      <c r="Z35" s="389"/>
      <c r="AA35" s="389"/>
      <c r="AB35" s="389"/>
      <c r="AC35" s="389"/>
      <c r="AD35" s="520"/>
      <c r="AE35" s="1"/>
      <c r="AF35" s="533" t="str">
        <f t="shared" si="0"/>
        <v>□</v>
      </c>
      <c r="AG35" s="1"/>
      <c r="AH35" s="1"/>
      <c r="AI35" s="541" t="str">
        <f>IF(AF35&amp;AF36&amp;AF37="■□□","●適合",IF(AF35&amp;AF36&amp;AF37="□■□","◆未達",IF(AF35&amp;AF36&amp;AF37="□□■","◆未達",IF(AF35&amp;AF36&amp;AF37="□□□","■未答","▼矛盾"))))</f>
        <v>■未答</v>
      </c>
      <c r="AJ35" s="1"/>
      <c r="AK35" s="1"/>
      <c r="AL35" s="1"/>
      <c r="AM35" s="294" t="s">
        <v>40</v>
      </c>
      <c r="AN35" s="533" t="s">
        <v>182</v>
      </c>
      <c r="AO35" s="533" t="s">
        <v>179</v>
      </c>
      <c r="AP35" s="533" t="s">
        <v>184</v>
      </c>
      <c r="AQ35" s="533" t="s">
        <v>187</v>
      </c>
      <c r="AR35" s="533" t="s">
        <v>156</v>
      </c>
    </row>
    <row r="36" spans="2:44" ht="17.25" customHeight="1">
      <c r="B36" s="4"/>
      <c r="C36" s="72"/>
      <c r="D36" s="122"/>
      <c r="E36" s="61"/>
      <c r="F36" s="64"/>
      <c r="G36" s="64"/>
      <c r="H36" s="64"/>
      <c r="I36" s="199"/>
      <c r="J36" s="234" t="s">
        <v>120</v>
      </c>
      <c r="K36" s="285" t="s">
        <v>316</v>
      </c>
      <c r="L36" s="285"/>
      <c r="M36" s="285"/>
      <c r="N36" s="285"/>
      <c r="O36" s="285"/>
      <c r="P36" s="285"/>
      <c r="Q36" s="285"/>
      <c r="R36" s="319"/>
      <c r="S36" s="624"/>
      <c r="T36" s="624"/>
      <c r="U36" s="624"/>
      <c r="V36" s="624"/>
      <c r="W36" s="624"/>
      <c r="X36" s="624"/>
      <c r="Y36" s="624"/>
      <c r="Z36" s="624"/>
      <c r="AA36" s="624"/>
      <c r="AB36" s="624"/>
      <c r="AC36" s="624"/>
      <c r="AD36" s="519"/>
      <c r="AF36" s="433" t="str">
        <f t="shared" si="0"/>
        <v>□</v>
      </c>
      <c r="AG36" s="465"/>
      <c r="AH36" s="465"/>
      <c r="AI36" s="633"/>
      <c r="AJ36" s="555"/>
      <c r="AM36" s="294"/>
      <c r="AN36" s="541" t="s">
        <v>113</v>
      </c>
      <c r="AO36" s="541" t="s">
        <v>34</v>
      </c>
      <c r="AP36" s="541" t="s">
        <v>116</v>
      </c>
      <c r="AQ36" s="541" t="s">
        <v>158</v>
      </c>
      <c r="AR36" s="541" t="s">
        <v>7</v>
      </c>
    </row>
    <row r="37" spans="2:44" ht="17.25" customHeight="1">
      <c r="B37" s="4"/>
      <c r="C37" s="72"/>
      <c r="D37" s="141"/>
      <c r="E37" s="121"/>
      <c r="F37" s="85"/>
      <c r="G37" s="85"/>
      <c r="H37" s="85"/>
      <c r="I37" s="200"/>
      <c r="J37" s="222" t="s">
        <v>120</v>
      </c>
      <c r="K37" s="281" t="s">
        <v>317</v>
      </c>
      <c r="L37" s="281"/>
      <c r="M37" s="281"/>
      <c r="N37" s="281"/>
      <c r="O37" s="281"/>
      <c r="P37" s="281"/>
      <c r="Q37" s="281"/>
      <c r="R37" s="321"/>
      <c r="S37" s="390"/>
      <c r="T37" s="390"/>
      <c r="U37" s="390"/>
      <c r="V37" s="390"/>
      <c r="W37" s="390"/>
      <c r="X37" s="390"/>
      <c r="Y37" s="390"/>
      <c r="Z37" s="390"/>
      <c r="AA37" s="390"/>
      <c r="AB37" s="390"/>
      <c r="AC37" s="390"/>
      <c r="AD37" s="521"/>
      <c r="AF37" s="1" t="str">
        <f t="shared" si="0"/>
        <v>□</v>
      </c>
      <c r="AM37" s="1"/>
      <c r="AN37" s="1"/>
      <c r="AO37" s="1"/>
      <c r="AP37" s="1"/>
      <c r="AQ37" s="1"/>
      <c r="AR37" s="1"/>
    </row>
    <row r="38" spans="2:44" ht="17.25" customHeight="1">
      <c r="B38" s="4"/>
      <c r="C38" s="72"/>
      <c r="D38" s="592" t="s">
        <v>86</v>
      </c>
      <c r="E38" s="599" t="s">
        <v>300</v>
      </c>
      <c r="F38" s="599"/>
      <c r="G38" s="599"/>
      <c r="H38" s="599"/>
      <c r="I38" s="613"/>
      <c r="J38" s="233" t="s">
        <v>120</v>
      </c>
      <c r="K38" s="282" t="s">
        <v>178</v>
      </c>
      <c r="L38" s="282"/>
      <c r="M38" s="282"/>
      <c r="N38" s="282"/>
      <c r="O38" s="282"/>
      <c r="P38" s="282"/>
      <c r="Q38" s="282"/>
      <c r="R38" s="325"/>
      <c r="S38" s="389"/>
      <c r="T38" s="389"/>
      <c r="U38" s="389"/>
      <c r="V38" s="389"/>
      <c r="W38" s="389"/>
      <c r="X38" s="389"/>
      <c r="Y38" s="389"/>
      <c r="Z38" s="389"/>
      <c r="AA38" s="389"/>
      <c r="AB38" s="389"/>
      <c r="AC38" s="389"/>
      <c r="AD38" s="520"/>
      <c r="AF38" s="533" t="str">
        <f t="shared" si="0"/>
        <v>□</v>
      </c>
      <c r="AI38" s="541" t="str">
        <f>IF(AF38&amp;AF39&amp;AF40="■□□","◎無し",IF(AF38&amp;AF39&amp;AF40="□■□","●適合",IF(AF38&amp;AF39&amp;AF40="□□■","◆未達",IF(AF38&amp;AF39&amp;AF40="□□□","■未答","▼矛盾"))))</f>
        <v>■未答</v>
      </c>
      <c r="AJ38" s="555"/>
      <c r="AM38" s="294" t="s">
        <v>40</v>
      </c>
      <c r="AN38" s="533" t="s">
        <v>182</v>
      </c>
      <c r="AO38" s="533" t="s">
        <v>179</v>
      </c>
      <c r="AP38" s="533" t="s">
        <v>184</v>
      </c>
      <c r="AQ38" s="533" t="s">
        <v>187</v>
      </c>
      <c r="AR38" s="533" t="s">
        <v>156</v>
      </c>
    </row>
    <row r="39" spans="2:44" ht="17.25" customHeight="1">
      <c r="B39" s="4"/>
      <c r="C39" s="72"/>
      <c r="D39" s="72"/>
      <c r="E39" s="599"/>
      <c r="F39" s="599"/>
      <c r="G39" s="599"/>
      <c r="H39" s="599"/>
      <c r="I39" s="613"/>
      <c r="J39" s="267" t="s">
        <v>120</v>
      </c>
      <c r="K39" s="293" t="s">
        <v>316</v>
      </c>
      <c r="L39" s="293"/>
      <c r="M39" s="293"/>
      <c r="N39" s="293"/>
      <c r="O39" s="293"/>
      <c r="P39" s="293"/>
      <c r="Q39" s="293"/>
      <c r="R39" s="319"/>
      <c r="S39" s="394"/>
      <c r="T39" s="394"/>
      <c r="U39" s="394"/>
      <c r="V39" s="394"/>
      <c r="W39" s="394"/>
      <c r="X39" s="394"/>
      <c r="Y39" s="394"/>
      <c r="Z39" s="394"/>
      <c r="AA39" s="394"/>
      <c r="AB39" s="394"/>
      <c r="AC39" s="394"/>
      <c r="AD39" s="519"/>
      <c r="AF39" s="1" t="str">
        <f t="shared" si="0"/>
        <v>□</v>
      </c>
      <c r="AM39" s="294"/>
      <c r="AN39" s="541" t="s">
        <v>113</v>
      </c>
      <c r="AO39" s="541" t="s">
        <v>34</v>
      </c>
      <c r="AP39" s="541" t="s">
        <v>116</v>
      </c>
      <c r="AQ39" s="541" t="s">
        <v>158</v>
      </c>
      <c r="AR39" s="541" t="s">
        <v>7</v>
      </c>
    </row>
    <row r="40" spans="2:44" ht="17.25" customHeight="1">
      <c r="B40" s="4"/>
      <c r="C40" s="72"/>
      <c r="D40" s="593"/>
      <c r="E40" s="600"/>
      <c r="F40" s="600"/>
      <c r="G40" s="600"/>
      <c r="H40" s="600"/>
      <c r="I40" s="614"/>
      <c r="J40" s="222" t="s">
        <v>120</v>
      </c>
      <c r="K40" s="281" t="s">
        <v>317</v>
      </c>
      <c r="L40" s="281"/>
      <c r="M40" s="281"/>
      <c r="N40" s="281"/>
      <c r="O40" s="281"/>
      <c r="P40" s="281"/>
      <c r="Q40" s="281"/>
      <c r="R40" s="321"/>
      <c r="S40" s="390"/>
      <c r="T40" s="390"/>
      <c r="U40" s="390"/>
      <c r="V40" s="390"/>
      <c r="W40" s="390"/>
      <c r="X40" s="390"/>
      <c r="Y40" s="390"/>
      <c r="Z40" s="390"/>
      <c r="AA40" s="390"/>
      <c r="AB40" s="390"/>
      <c r="AC40" s="390"/>
      <c r="AD40" s="521"/>
      <c r="AF40" s="1" t="str">
        <f t="shared" si="0"/>
        <v>□</v>
      </c>
    </row>
    <row r="41" spans="2:44" ht="41" customHeight="1">
      <c r="B41" s="465"/>
      <c r="C41" s="583" t="s">
        <v>467</v>
      </c>
      <c r="D41" s="594"/>
      <c r="E41" s="594"/>
      <c r="F41" s="594"/>
      <c r="G41" s="594"/>
      <c r="H41" s="594"/>
      <c r="I41" s="594"/>
      <c r="J41" s="594"/>
      <c r="K41" s="594"/>
      <c r="L41" s="594"/>
      <c r="M41" s="594"/>
      <c r="N41" s="594"/>
      <c r="O41" s="594"/>
      <c r="P41" s="594"/>
      <c r="Q41" s="594"/>
      <c r="R41" s="594"/>
      <c r="S41" s="594"/>
      <c r="T41" s="594"/>
      <c r="U41" s="594"/>
      <c r="V41" s="594"/>
      <c r="W41" s="594"/>
      <c r="X41" s="594"/>
      <c r="Y41" s="594"/>
      <c r="Z41" s="594"/>
      <c r="AA41" s="594"/>
      <c r="AB41" s="594"/>
      <c r="AC41" s="594"/>
      <c r="AD41" s="631"/>
    </row>
    <row r="42" spans="2:44" ht="24" customHeight="1">
      <c r="C42" s="581" t="s">
        <v>65</v>
      </c>
      <c r="D42" s="591"/>
      <c r="E42" s="601"/>
      <c r="F42" s="601"/>
      <c r="G42" s="601"/>
      <c r="H42" s="601"/>
      <c r="I42" s="601"/>
      <c r="J42" s="256"/>
      <c r="K42" s="256"/>
      <c r="L42" s="256"/>
      <c r="M42" s="256"/>
      <c r="N42" s="256"/>
      <c r="O42" s="256"/>
      <c r="P42" s="256"/>
      <c r="Q42" s="256"/>
      <c r="R42" s="256"/>
      <c r="S42" s="375"/>
      <c r="T42" s="375"/>
      <c r="U42" s="375"/>
      <c r="V42" s="375"/>
      <c r="W42" s="375"/>
      <c r="X42" s="375"/>
      <c r="Y42" s="375"/>
      <c r="Z42" s="375"/>
      <c r="AA42" s="375"/>
      <c r="AB42" s="375"/>
      <c r="AC42" s="375"/>
      <c r="AD42" s="524"/>
    </row>
    <row r="43" spans="2:44" ht="17.149999999999999" customHeight="1">
      <c r="C43" s="35" t="s">
        <v>429</v>
      </c>
      <c r="D43" s="84"/>
      <c r="E43" s="84"/>
      <c r="F43" s="84"/>
      <c r="G43" s="84"/>
      <c r="H43" s="84"/>
      <c r="I43" s="201"/>
      <c r="J43" s="245" t="s">
        <v>120</v>
      </c>
      <c r="K43" s="288" t="s">
        <v>302</v>
      </c>
      <c r="L43" s="288"/>
      <c r="M43" s="288"/>
      <c r="N43" s="288"/>
      <c r="O43" s="288"/>
      <c r="P43" s="288"/>
      <c r="Q43" s="288"/>
      <c r="R43" s="317"/>
      <c r="S43" s="623"/>
      <c r="T43" s="626"/>
      <c r="U43" s="626"/>
      <c r="V43" s="626"/>
      <c r="W43" s="626"/>
      <c r="X43" s="626"/>
      <c r="Y43" s="626"/>
      <c r="Z43" s="626"/>
      <c r="AA43" s="626"/>
      <c r="AB43" s="626"/>
      <c r="AC43" s="626"/>
      <c r="AD43" s="518"/>
      <c r="AF43" s="533" t="str">
        <f>+J43</f>
        <v>□</v>
      </c>
      <c r="AI43" s="541" t="str">
        <f>IF(AF43&amp;AF44&amp;AF45="■□□","●適合",IF(AF43&amp;AF44&amp;AF45="□■□","◆未達",IF(AF43&amp;AF44&amp;AF45="□□■","◆未達",IF(AF43&amp;AF44&amp;AF45="□□□","■未答","▼矛盾"))))</f>
        <v>■未答</v>
      </c>
      <c r="AJ43" s="555"/>
      <c r="AM43" s="294" t="s">
        <v>40</v>
      </c>
      <c r="AN43" s="533" t="s">
        <v>182</v>
      </c>
      <c r="AO43" s="533" t="s">
        <v>179</v>
      </c>
      <c r="AP43" s="533" t="s">
        <v>184</v>
      </c>
      <c r="AQ43" s="533" t="s">
        <v>187</v>
      </c>
      <c r="AR43" s="533" t="s">
        <v>156</v>
      </c>
    </row>
    <row r="44" spans="2:44" ht="17.149999999999999" customHeight="1">
      <c r="C44" s="19"/>
      <c r="D44" s="158"/>
      <c r="E44" s="158"/>
      <c r="F44" s="158"/>
      <c r="G44" s="158"/>
      <c r="H44" s="158"/>
      <c r="I44" s="199"/>
      <c r="J44" s="270" t="s">
        <v>120</v>
      </c>
      <c r="K44" s="294" t="s">
        <v>303</v>
      </c>
      <c r="L44" s="294"/>
      <c r="M44" s="294"/>
      <c r="N44" s="294"/>
      <c r="O44" s="294"/>
      <c r="P44" s="294"/>
      <c r="Q44" s="294"/>
      <c r="R44" s="318"/>
      <c r="S44" s="388"/>
      <c r="T44" s="394"/>
      <c r="U44" s="394"/>
      <c r="V44" s="394"/>
      <c r="W44" s="394"/>
      <c r="X44" s="394"/>
      <c r="Y44" s="394"/>
      <c r="Z44" s="394"/>
      <c r="AA44" s="394"/>
      <c r="AB44" s="394"/>
      <c r="AC44" s="394"/>
      <c r="AD44" s="519"/>
      <c r="AF44" s="1" t="str">
        <f>+J44</f>
        <v>□</v>
      </c>
      <c r="AM44" s="294"/>
      <c r="AN44" s="541" t="s">
        <v>34</v>
      </c>
      <c r="AO44" s="541" t="s">
        <v>116</v>
      </c>
      <c r="AP44" s="541" t="s">
        <v>116</v>
      </c>
      <c r="AQ44" s="541" t="s">
        <v>158</v>
      </c>
      <c r="AR44" s="541" t="s">
        <v>7</v>
      </c>
    </row>
    <row r="45" spans="2:44" ht="17.149999999999999" customHeight="1">
      <c r="C45" s="19"/>
      <c r="D45" s="158"/>
      <c r="E45" s="158"/>
      <c r="F45" s="158"/>
      <c r="G45" s="158"/>
      <c r="H45" s="158"/>
      <c r="I45" s="199"/>
      <c r="J45" s="247" t="s">
        <v>120</v>
      </c>
      <c r="K45" s="238" t="s">
        <v>304</v>
      </c>
      <c r="L45" s="238"/>
      <c r="M45" s="238"/>
      <c r="N45" s="238"/>
      <c r="O45" s="238"/>
      <c r="P45" s="238"/>
      <c r="Q45" s="238"/>
      <c r="R45" s="323"/>
      <c r="S45" s="386"/>
      <c r="T45" s="390"/>
      <c r="U45" s="390"/>
      <c r="V45" s="390"/>
      <c r="W45" s="390"/>
      <c r="X45" s="390"/>
      <c r="Y45" s="390"/>
      <c r="Z45" s="390"/>
      <c r="AA45" s="390"/>
      <c r="AB45" s="390"/>
      <c r="AC45" s="390"/>
      <c r="AD45" s="521"/>
      <c r="AF45" s="1" t="str">
        <f>+J45</f>
        <v>□</v>
      </c>
    </row>
    <row r="46" spans="2:44" ht="13" customHeight="1">
      <c r="C46" s="584"/>
      <c r="D46" s="138" t="s">
        <v>305</v>
      </c>
      <c r="E46" s="138" t="s">
        <v>229</v>
      </c>
      <c r="F46" s="138"/>
      <c r="G46" s="138"/>
      <c r="H46" s="138"/>
      <c r="I46" s="612"/>
      <c r="J46" s="236"/>
      <c r="K46" s="236"/>
      <c r="L46" s="236"/>
      <c r="M46" s="236"/>
      <c r="N46" s="236"/>
      <c r="O46" s="236"/>
      <c r="P46" s="236"/>
      <c r="Q46" s="236"/>
      <c r="R46" s="320"/>
      <c r="S46" s="387"/>
      <c r="T46" s="389"/>
      <c r="U46" s="389"/>
      <c r="V46" s="389"/>
      <c r="W46" s="389"/>
      <c r="X46" s="389"/>
      <c r="Y46" s="389"/>
      <c r="Z46" s="389"/>
      <c r="AA46" s="389"/>
      <c r="AB46" s="389"/>
      <c r="AC46" s="389"/>
      <c r="AD46" s="520"/>
    </row>
    <row r="47" spans="2:44" ht="13" customHeight="1">
      <c r="C47" s="584"/>
      <c r="D47" s="139" t="s">
        <v>307</v>
      </c>
      <c r="E47" s="138" t="s">
        <v>123</v>
      </c>
      <c r="F47" s="138"/>
      <c r="G47" s="138"/>
      <c r="H47" s="138"/>
      <c r="I47" s="612"/>
      <c r="J47" s="294"/>
      <c r="K47" s="294"/>
      <c r="L47" s="294"/>
      <c r="M47" s="294"/>
      <c r="N47" s="294"/>
      <c r="O47" s="294"/>
      <c r="P47" s="294"/>
      <c r="Q47" s="294"/>
      <c r="R47" s="318"/>
      <c r="S47" s="388"/>
      <c r="T47" s="394"/>
      <c r="U47" s="394"/>
      <c r="V47" s="394"/>
      <c r="W47" s="394"/>
      <c r="X47" s="394"/>
      <c r="Y47" s="394"/>
      <c r="Z47" s="394"/>
      <c r="AA47" s="394"/>
      <c r="AB47" s="394"/>
      <c r="AC47" s="498"/>
      <c r="AD47" s="519"/>
    </row>
    <row r="48" spans="2:44" ht="17.25" customHeight="1">
      <c r="C48" s="584"/>
      <c r="D48" s="140" t="s">
        <v>456</v>
      </c>
      <c r="E48" s="599" t="s">
        <v>20</v>
      </c>
      <c r="F48" s="599"/>
      <c r="G48" s="599"/>
      <c r="H48" s="599"/>
      <c r="I48" s="613"/>
      <c r="J48" s="233" t="s">
        <v>120</v>
      </c>
      <c r="K48" s="282" t="s">
        <v>268</v>
      </c>
      <c r="L48" s="282"/>
      <c r="M48" s="282"/>
      <c r="N48" s="282"/>
      <c r="O48" s="282"/>
      <c r="P48" s="282"/>
      <c r="Q48" s="282"/>
      <c r="R48" s="325"/>
      <c r="S48" s="394"/>
      <c r="T48" s="394"/>
      <c r="U48" s="394"/>
      <c r="V48" s="394"/>
      <c r="W48" s="394"/>
      <c r="X48" s="394"/>
      <c r="Y48" s="394"/>
      <c r="Z48" s="394"/>
      <c r="AA48" s="394"/>
      <c r="AB48" s="394"/>
      <c r="AC48" s="394"/>
      <c r="AD48" s="519"/>
      <c r="AF48" s="533" t="str">
        <f>J48</f>
        <v>□</v>
      </c>
    </row>
    <row r="49" spans="3:64" ht="17.25" customHeight="1">
      <c r="C49" s="584"/>
      <c r="D49" s="122"/>
      <c r="E49" s="599"/>
      <c r="F49" s="599"/>
      <c r="G49" s="599"/>
      <c r="H49" s="599"/>
      <c r="I49" s="613"/>
      <c r="J49" s="267" t="s">
        <v>120</v>
      </c>
      <c r="K49" s="293" t="s">
        <v>316</v>
      </c>
      <c r="L49" s="293"/>
      <c r="M49" s="293"/>
      <c r="N49" s="293"/>
      <c r="O49" s="293"/>
      <c r="P49" s="293"/>
      <c r="Q49" s="293"/>
      <c r="R49" s="319"/>
      <c r="S49" s="394"/>
      <c r="T49" s="394"/>
      <c r="U49" s="394"/>
      <c r="V49" s="394"/>
      <c r="W49" s="394"/>
      <c r="X49" s="394"/>
      <c r="Y49" s="394"/>
      <c r="Z49" s="394"/>
      <c r="AA49" s="394"/>
      <c r="AB49" s="394"/>
      <c r="AC49" s="394"/>
      <c r="AD49" s="519"/>
      <c r="AF49" s="433" t="str">
        <f>+J49</f>
        <v>□</v>
      </c>
      <c r="AI49" s="541" t="str">
        <f>IF(AF48&amp;AF49&amp;AF50="■□□","◎無し",IF(AF48&amp;AF49&amp;AF50="□■□","●適合",IF(AF48&amp;AF49&amp;AF50="□□■","◆未達",IF(AF48&amp;AF49&amp;AF50="□□□","■未答","▼矛盾"))))</f>
        <v>■未答</v>
      </c>
      <c r="AJ49" s="555"/>
      <c r="AM49" s="294" t="s">
        <v>40</v>
      </c>
      <c r="AN49" s="533" t="s">
        <v>182</v>
      </c>
      <c r="AO49" s="533" t="s">
        <v>179</v>
      </c>
      <c r="AP49" s="533" t="s">
        <v>184</v>
      </c>
      <c r="AQ49" s="533" t="s">
        <v>187</v>
      </c>
      <c r="AR49" s="533" t="s">
        <v>156</v>
      </c>
    </row>
    <row r="50" spans="3:64" ht="17.25" customHeight="1">
      <c r="C50" s="584"/>
      <c r="D50" s="141"/>
      <c r="E50" s="599"/>
      <c r="F50" s="599"/>
      <c r="G50" s="599"/>
      <c r="H50" s="599"/>
      <c r="I50" s="613"/>
      <c r="J50" s="222" t="s">
        <v>120</v>
      </c>
      <c r="K50" s="281" t="s">
        <v>317</v>
      </c>
      <c r="L50" s="281"/>
      <c r="M50" s="281"/>
      <c r="N50" s="281"/>
      <c r="O50" s="281"/>
      <c r="P50" s="281"/>
      <c r="Q50" s="281"/>
      <c r="R50" s="321"/>
      <c r="S50" s="390"/>
      <c r="T50" s="390"/>
      <c r="U50" s="390"/>
      <c r="V50" s="390"/>
      <c r="W50" s="390"/>
      <c r="X50" s="390"/>
      <c r="Y50" s="390"/>
      <c r="Z50" s="390"/>
      <c r="AA50" s="390"/>
      <c r="AB50" s="390"/>
      <c r="AC50" s="390"/>
      <c r="AD50" s="521"/>
      <c r="AF50" s="1" t="str">
        <f>+J50</f>
        <v>□</v>
      </c>
      <c r="AM50" s="294"/>
      <c r="AN50" s="541" t="s">
        <v>113</v>
      </c>
      <c r="AO50" s="541" t="s">
        <v>34</v>
      </c>
      <c r="AP50" s="541" t="s">
        <v>116</v>
      </c>
      <c r="AQ50" s="541" t="s">
        <v>158</v>
      </c>
      <c r="AR50" s="541" t="s">
        <v>7</v>
      </c>
    </row>
    <row r="51" spans="3:64" ht="17.25" customHeight="1">
      <c r="C51" s="584"/>
      <c r="D51" s="140" t="s">
        <v>243</v>
      </c>
      <c r="E51" s="599" t="s">
        <v>74</v>
      </c>
      <c r="F51" s="599"/>
      <c r="G51" s="599"/>
      <c r="H51" s="599"/>
      <c r="I51" s="613"/>
      <c r="J51" s="233" t="s">
        <v>120</v>
      </c>
      <c r="K51" s="282" t="s">
        <v>450</v>
      </c>
      <c r="L51" s="282"/>
      <c r="M51" s="282"/>
      <c r="N51" s="282"/>
      <c r="O51" s="282"/>
      <c r="P51" s="282"/>
      <c r="Q51" s="282"/>
      <c r="R51" s="325"/>
      <c r="S51" s="389"/>
      <c r="T51" s="389"/>
      <c r="U51" s="389"/>
      <c r="V51" s="389"/>
      <c r="W51" s="389"/>
      <c r="X51" s="389"/>
      <c r="Y51" s="389"/>
      <c r="Z51" s="389"/>
      <c r="AA51" s="389"/>
      <c r="AB51" s="389"/>
      <c r="AC51" s="389"/>
      <c r="AD51" s="520"/>
      <c r="AF51" s="533" t="str">
        <f>+J51</f>
        <v>□</v>
      </c>
      <c r="AI51" s="541" t="str">
        <f>IF(AF51&amp;AF52&amp;AF53="■□□","◎無し",IF(AF51&amp;AF52&amp;AF53="□■□","●適合",IF(AF51&amp;AF52&amp;AF53="□□■","◆未達",IF(AF51&amp;AF52&amp;AF53="□□□","■未答","▼矛盾"))))</f>
        <v>■未答</v>
      </c>
      <c r="AJ51" s="555"/>
      <c r="AM51" s="294" t="s">
        <v>40</v>
      </c>
      <c r="AN51" s="533" t="s">
        <v>182</v>
      </c>
      <c r="AO51" s="533" t="s">
        <v>179</v>
      </c>
      <c r="AP51" s="533" t="s">
        <v>184</v>
      </c>
      <c r="AQ51" s="533" t="s">
        <v>187</v>
      </c>
      <c r="AR51" s="533" t="s">
        <v>156</v>
      </c>
    </row>
    <row r="52" spans="3:64" ht="17.25" customHeight="1">
      <c r="C52" s="584"/>
      <c r="D52" s="122"/>
      <c r="E52" s="599"/>
      <c r="F52" s="599"/>
      <c r="G52" s="599"/>
      <c r="H52" s="599"/>
      <c r="I52" s="613"/>
      <c r="J52" s="267" t="s">
        <v>120</v>
      </c>
      <c r="K52" s="293" t="s">
        <v>316</v>
      </c>
      <c r="L52" s="293"/>
      <c r="M52" s="293"/>
      <c r="N52" s="293"/>
      <c r="O52" s="293"/>
      <c r="P52" s="293"/>
      <c r="Q52" s="293"/>
      <c r="R52" s="319"/>
      <c r="S52" s="394"/>
      <c r="T52" s="394"/>
      <c r="U52" s="394"/>
      <c r="V52" s="394"/>
      <c r="W52" s="394"/>
      <c r="X52" s="394"/>
      <c r="Y52" s="394"/>
      <c r="Z52" s="394"/>
      <c r="AA52" s="394"/>
      <c r="AB52" s="394"/>
      <c r="AC52" s="394"/>
      <c r="AD52" s="519"/>
      <c r="AF52" s="1" t="str">
        <f>+J52</f>
        <v>□</v>
      </c>
      <c r="AM52" s="294"/>
      <c r="AN52" s="541" t="s">
        <v>113</v>
      </c>
      <c r="AO52" s="541" t="s">
        <v>34</v>
      </c>
      <c r="AP52" s="541" t="s">
        <v>116</v>
      </c>
      <c r="AQ52" s="541" t="s">
        <v>158</v>
      </c>
      <c r="AR52" s="541" t="s">
        <v>7</v>
      </c>
    </row>
    <row r="53" spans="3:64" ht="17.25" customHeight="1">
      <c r="C53" s="585"/>
      <c r="D53" s="595"/>
      <c r="E53" s="600"/>
      <c r="F53" s="600"/>
      <c r="G53" s="600"/>
      <c r="H53" s="600"/>
      <c r="I53" s="614"/>
      <c r="J53" s="253" t="s">
        <v>120</v>
      </c>
      <c r="K53" s="287" t="s">
        <v>317</v>
      </c>
      <c r="L53" s="287"/>
      <c r="M53" s="287"/>
      <c r="N53" s="287"/>
      <c r="O53" s="287"/>
      <c r="P53" s="287"/>
      <c r="Q53" s="287"/>
      <c r="R53" s="329"/>
      <c r="S53" s="625"/>
      <c r="T53" s="625"/>
      <c r="U53" s="625"/>
      <c r="V53" s="625"/>
      <c r="W53" s="625"/>
      <c r="X53" s="625"/>
      <c r="Y53" s="625"/>
      <c r="Z53" s="625"/>
      <c r="AA53" s="625"/>
      <c r="AB53" s="625"/>
      <c r="AC53" s="625"/>
      <c r="AD53" s="523"/>
      <c r="AF53" s="1" t="str">
        <f>+J53</f>
        <v>□</v>
      </c>
    </row>
    <row r="54" spans="3:64" s="3" customFormat="1" ht="16.5" customHeight="1">
      <c r="S54" s="396"/>
      <c r="T54" s="396"/>
      <c r="U54" s="396"/>
      <c r="V54" s="396"/>
      <c r="W54" s="396"/>
      <c r="X54" s="396"/>
      <c r="Y54" s="396"/>
      <c r="Z54" s="396"/>
      <c r="AA54" s="396"/>
      <c r="AB54" s="396"/>
      <c r="AC54" s="396"/>
      <c r="AD54" s="396"/>
    </row>
    <row r="55" spans="3:64" ht="28" customHeight="1">
      <c r="C55" s="586"/>
      <c r="D55" s="91"/>
      <c r="E55" s="91"/>
      <c r="F55" s="604"/>
      <c r="G55" s="604"/>
      <c r="H55" s="604"/>
      <c r="I55" s="604"/>
      <c r="J55" s="618"/>
      <c r="K55" s="618"/>
      <c r="L55" s="618"/>
      <c r="M55" s="618"/>
      <c r="N55" s="618"/>
      <c r="O55" s="618"/>
      <c r="P55" s="618"/>
      <c r="Q55" s="618"/>
      <c r="R55" s="618"/>
      <c r="S55" s="398"/>
      <c r="T55" s="398"/>
      <c r="U55" s="398"/>
      <c r="V55" s="398"/>
      <c r="W55" s="398"/>
      <c r="X55" s="398"/>
      <c r="Y55" s="398"/>
      <c r="Z55" s="398"/>
      <c r="AA55" s="398"/>
      <c r="AB55" s="398"/>
      <c r="AC55" s="398"/>
      <c r="AD55" s="398"/>
      <c r="AE55" s="632"/>
      <c r="AF55" s="632"/>
      <c r="AG55" s="632"/>
      <c r="AH55" s="632"/>
      <c r="AI55" s="632"/>
      <c r="AJ55" s="632"/>
      <c r="AK55" s="632"/>
      <c r="AL55" s="632"/>
      <c r="AM55" s="632"/>
      <c r="AN55" s="632"/>
      <c r="AO55" s="632"/>
      <c r="AP55" s="632"/>
      <c r="AQ55" s="632"/>
      <c r="AR55" s="632"/>
      <c r="AS55" s="632"/>
      <c r="AT55" s="632"/>
      <c r="AU55" s="632"/>
      <c r="AV55" s="632"/>
      <c r="AW55" s="632"/>
      <c r="AX55" s="632"/>
      <c r="AY55" s="632"/>
      <c r="AZ55" s="632"/>
      <c r="BA55" s="632"/>
      <c r="BB55" s="632"/>
      <c r="BC55" s="632"/>
      <c r="BD55" s="632"/>
      <c r="BE55" s="632"/>
      <c r="BF55" s="632"/>
      <c r="BG55" s="632"/>
      <c r="BH55" s="628"/>
      <c r="BI55" s="635"/>
      <c r="BJ55" s="635"/>
      <c r="BK55" s="635"/>
      <c r="BL55" s="635"/>
    </row>
    <row r="56" spans="3:64" ht="13" customHeight="1">
      <c r="C56" s="587"/>
      <c r="D56" s="91"/>
      <c r="E56" s="91"/>
      <c r="F56" s="605"/>
      <c r="G56" s="605"/>
      <c r="H56" s="605"/>
      <c r="I56" s="605"/>
      <c r="J56" s="605"/>
      <c r="K56" s="605"/>
      <c r="L56" s="605"/>
      <c r="M56" s="605"/>
      <c r="N56" s="605"/>
      <c r="O56" s="605"/>
      <c r="P56" s="605"/>
      <c r="Q56" s="605"/>
      <c r="R56" s="605"/>
      <c r="S56" s="398"/>
      <c r="T56" s="398"/>
      <c r="U56" s="398"/>
      <c r="V56" s="398"/>
      <c r="W56" s="398"/>
      <c r="X56" s="398"/>
      <c r="Y56" s="398"/>
      <c r="Z56" s="398"/>
      <c r="AA56" s="398"/>
      <c r="AB56" s="398"/>
      <c r="AC56" s="398"/>
      <c r="AD56" s="398"/>
      <c r="AE56" s="632"/>
      <c r="AF56" s="632"/>
      <c r="AG56" s="632"/>
      <c r="AH56" s="632"/>
      <c r="AI56" s="632"/>
      <c r="AJ56" s="632"/>
      <c r="AK56" s="632"/>
      <c r="AL56" s="632"/>
      <c r="AM56" s="632"/>
      <c r="AN56" s="632"/>
      <c r="AO56" s="632"/>
      <c r="AP56" s="632"/>
      <c r="AQ56" s="632"/>
      <c r="AR56" s="632"/>
      <c r="AS56" s="632"/>
      <c r="AT56" s="632"/>
      <c r="AU56" s="632"/>
      <c r="AV56" s="632"/>
      <c r="AW56" s="632"/>
      <c r="AX56" s="632"/>
      <c r="AY56" s="632"/>
      <c r="AZ56" s="632"/>
      <c r="BA56" s="632"/>
      <c r="BB56" s="632"/>
      <c r="BC56" s="632"/>
      <c r="BD56" s="632"/>
      <c r="BE56" s="632"/>
      <c r="BF56" s="632"/>
      <c r="BG56" s="632"/>
      <c r="BH56" s="628"/>
      <c r="BI56" s="635"/>
      <c r="BJ56" s="635"/>
      <c r="BK56" s="635"/>
      <c r="BL56" s="635"/>
    </row>
    <row r="57" spans="3:64" ht="25" customHeight="1">
      <c r="C57" s="587"/>
      <c r="D57" s="91"/>
      <c r="E57" s="91"/>
      <c r="F57" s="606"/>
      <c r="G57" s="606"/>
      <c r="H57" s="606"/>
      <c r="I57" s="606"/>
      <c r="J57" s="608"/>
      <c r="K57" s="608"/>
      <c r="L57" s="608"/>
      <c r="M57" s="608"/>
      <c r="N57" s="608"/>
      <c r="O57" s="608"/>
      <c r="P57" s="608"/>
      <c r="Q57" s="608"/>
      <c r="R57" s="608"/>
      <c r="S57" s="398"/>
      <c r="T57" s="398"/>
      <c r="U57" s="398"/>
      <c r="V57" s="398"/>
      <c r="W57" s="398"/>
      <c r="X57" s="398"/>
      <c r="Y57" s="398"/>
      <c r="Z57" s="398"/>
      <c r="AA57" s="398"/>
      <c r="AB57" s="398"/>
      <c r="AC57" s="398"/>
      <c r="AD57" s="398"/>
      <c r="AE57" s="632"/>
      <c r="AF57" s="632"/>
      <c r="AG57" s="632"/>
      <c r="AH57" s="632"/>
      <c r="AI57" s="632"/>
      <c r="AJ57" s="632"/>
      <c r="AK57" s="632"/>
      <c r="AL57" s="632"/>
      <c r="AM57" s="632"/>
      <c r="AN57" s="632"/>
      <c r="AO57" s="632"/>
      <c r="AP57" s="632"/>
      <c r="AQ57" s="632"/>
      <c r="AR57" s="632"/>
      <c r="AS57" s="632"/>
      <c r="AT57" s="632"/>
      <c r="AU57" s="632"/>
      <c r="AV57" s="632"/>
      <c r="AW57" s="632"/>
      <c r="AX57" s="632"/>
      <c r="AY57" s="632"/>
      <c r="AZ57" s="632"/>
      <c r="BA57" s="632"/>
      <c r="BB57" s="632"/>
      <c r="BC57" s="632"/>
      <c r="BD57" s="632"/>
      <c r="BE57" s="632"/>
      <c r="BF57" s="632"/>
      <c r="BG57" s="632"/>
      <c r="BH57" s="632"/>
      <c r="BI57" s="632"/>
      <c r="BJ57" s="632"/>
      <c r="BK57" s="632"/>
      <c r="BL57" s="632"/>
    </row>
    <row r="58" spans="3:64" ht="13" customHeight="1">
      <c r="C58" s="587"/>
      <c r="D58" s="92"/>
      <c r="E58" s="92"/>
      <c r="F58" s="605"/>
      <c r="G58" s="605"/>
      <c r="H58" s="605"/>
      <c r="I58" s="605"/>
      <c r="J58" s="605"/>
      <c r="K58" s="605"/>
      <c r="L58" s="605"/>
      <c r="M58" s="605"/>
      <c r="N58" s="605"/>
      <c r="O58" s="605"/>
      <c r="P58" s="605"/>
      <c r="Q58" s="605"/>
      <c r="R58" s="605"/>
      <c r="S58" s="398"/>
      <c r="T58" s="398"/>
      <c r="U58" s="398"/>
      <c r="V58" s="398"/>
      <c r="W58" s="398"/>
      <c r="X58" s="398"/>
      <c r="Y58" s="398"/>
      <c r="Z58" s="398"/>
      <c r="AA58" s="398"/>
      <c r="AB58" s="398"/>
      <c r="AC58" s="398"/>
      <c r="AD58" s="398"/>
      <c r="AE58" s="632"/>
      <c r="AF58" s="632"/>
      <c r="AG58" s="632"/>
      <c r="AH58" s="632"/>
      <c r="AI58" s="632"/>
      <c r="AJ58" s="632"/>
      <c r="AK58" s="632"/>
      <c r="AL58" s="632"/>
      <c r="AM58" s="632"/>
      <c r="AN58" s="632"/>
      <c r="AO58" s="632"/>
      <c r="AP58" s="632"/>
      <c r="AQ58" s="632"/>
      <c r="AR58" s="632"/>
      <c r="AS58" s="632"/>
      <c r="AT58" s="632"/>
      <c r="AU58" s="632"/>
      <c r="AV58" s="632"/>
      <c r="AW58" s="632"/>
      <c r="AX58" s="632"/>
      <c r="AY58" s="632"/>
      <c r="AZ58" s="632"/>
      <c r="BA58" s="632"/>
      <c r="BB58" s="632"/>
      <c r="BC58" s="632"/>
      <c r="BD58" s="632"/>
      <c r="BE58" s="632"/>
      <c r="BF58" s="632"/>
      <c r="BG58" s="632"/>
      <c r="BH58" s="632"/>
      <c r="BI58" s="632"/>
      <c r="BJ58" s="632"/>
      <c r="BK58" s="632"/>
      <c r="BL58" s="632"/>
    </row>
    <row r="59" spans="3:64" ht="28" customHeight="1">
      <c r="C59" s="587"/>
      <c r="D59" s="92"/>
      <c r="E59" s="92"/>
      <c r="F59" s="604"/>
      <c r="G59" s="604"/>
      <c r="H59" s="604"/>
      <c r="I59" s="604"/>
      <c r="J59" s="619"/>
      <c r="K59" s="619"/>
      <c r="L59" s="619"/>
      <c r="M59" s="619"/>
      <c r="N59" s="619"/>
      <c r="O59" s="619"/>
      <c r="P59" s="619"/>
      <c r="Q59" s="619"/>
      <c r="R59" s="619"/>
      <c r="S59" s="399"/>
      <c r="T59" s="399"/>
      <c r="U59" s="399"/>
      <c r="V59" s="399"/>
      <c r="W59" s="399"/>
      <c r="X59" s="399"/>
      <c r="Y59" s="399"/>
      <c r="Z59" s="399"/>
      <c r="AA59" s="399"/>
      <c r="AB59" s="399"/>
      <c r="AC59" s="399"/>
      <c r="AD59" s="399"/>
      <c r="AE59" s="632"/>
      <c r="AF59" s="632"/>
      <c r="AG59" s="632"/>
      <c r="AH59" s="632"/>
      <c r="AI59" s="632"/>
      <c r="AJ59" s="632"/>
      <c r="AK59" s="632"/>
      <c r="AL59" s="632"/>
      <c r="AM59" s="632"/>
      <c r="AN59" s="632"/>
      <c r="AO59" s="632"/>
      <c r="AP59" s="632"/>
      <c r="AQ59" s="632"/>
      <c r="AR59" s="632"/>
      <c r="AS59" s="632"/>
      <c r="AT59" s="632"/>
      <c r="AU59" s="632"/>
      <c r="AV59" s="632"/>
      <c r="AW59" s="632"/>
      <c r="AX59" s="632"/>
      <c r="AY59" s="632"/>
      <c r="AZ59" s="632"/>
      <c r="BA59" s="632"/>
      <c r="BB59" s="632"/>
      <c r="BC59" s="632"/>
      <c r="BD59" s="632"/>
      <c r="BE59" s="632"/>
      <c r="BF59" s="632"/>
      <c r="BG59" s="632"/>
      <c r="BH59" s="632"/>
      <c r="BI59" s="632"/>
      <c r="BJ59" s="632"/>
      <c r="BK59" s="632"/>
      <c r="BL59" s="632"/>
    </row>
    <row r="60" spans="3:64" ht="26.15" customHeight="1">
      <c r="C60" s="587"/>
      <c r="D60" s="92"/>
      <c r="E60" s="92"/>
      <c r="F60" s="572"/>
      <c r="G60" s="608"/>
      <c r="H60" s="608"/>
      <c r="I60" s="608"/>
      <c r="J60" s="608"/>
      <c r="K60" s="608"/>
      <c r="L60" s="608"/>
      <c r="M60" s="608"/>
      <c r="N60" s="608"/>
      <c r="O60" s="608"/>
      <c r="P60" s="608"/>
      <c r="Q60" s="608"/>
      <c r="R60" s="608"/>
      <c r="S60" s="398"/>
      <c r="T60" s="398"/>
      <c r="U60" s="398"/>
      <c r="V60" s="398"/>
      <c r="W60" s="398"/>
      <c r="X60" s="398"/>
      <c r="Y60" s="398"/>
      <c r="Z60" s="398"/>
      <c r="AA60" s="398"/>
      <c r="AB60" s="398"/>
      <c r="AC60" s="398"/>
      <c r="AD60" s="398"/>
      <c r="AE60" s="632"/>
      <c r="AF60" s="632"/>
      <c r="AG60" s="632"/>
      <c r="AH60" s="632"/>
      <c r="AI60" s="632"/>
      <c r="AJ60" s="632"/>
      <c r="AK60" s="632"/>
      <c r="AL60" s="632"/>
      <c r="AM60" s="632"/>
      <c r="AN60" s="632"/>
      <c r="AO60" s="632"/>
      <c r="AP60" s="632"/>
      <c r="AQ60" s="632"/>
      <c r="AR60" s="632"/>
      <c r="AS60" s="632"/>
      <c r="AT60" s="632"/>
      <c r="AU60" s="632"/>
      <c r="AV60" s="632"/>
      <c r="AW60" s="632"/>
      <c r="AX60" s="632"/>
      <c r="AY60" s="632"/>
      <c r="AZ60" s="632"/>
      <c r="BA60" s="632"/>
      <c r="BB60" s="632"/>
      <c r="BC60" s="632"/>
      <c r="BD60" s="632"/>
      <c r="BE60" s="632"/>
      <c r="BF60" s="632"/>
      <c r="BG60" s="632"/>
      <c r="BH60" s="632"/>
      <c r="BI60" s="632"/>
      <c r="BJ60" s="632"/>
      <c r="BK60" s="632"/>
      <c r="BL60" s="632"/>
    </row>
    <row r="61" spans="3:64" ht="22" customHeight="1">
      <c r="C61" s="587"/>
      <c r="D61" s="92"/>
      <c r="E61" s="92"/>
      <c r="F61" s="607"/>
      <c r="G61" s="609"/>
      <c r="H61" s="609"/>
      <c r="I61" s="609"/>
      <c r="J61" s="609"/>
      <c r="K61" s="609"/>
      <c r="L61" s="609"/>
      <c r="M61" s="609"/>
      <c r="N61" s="609"/>
      <c r="O61" s="609"/>
      <c r="P61" s="609"/>
      <c r="Q61" s="609"/>
      <c r="R61" s="609"/>
      <c r="S61" s="465"/>
      <c r="T61" s="465"/>
      <c r="U61" s="465"/>
      <c r="V61" s="465"/>
      <c r="W61" s="465"/>
      <c r="X61" s="465"/>
      <c r="Y61" s="465"/>
      <c r="Z61" s="465"/>
      <c r="AA61" s="465"/>
      <c r="AB61" s="465"/>
      <c r="AC61" s="465"/>
      <c r="AD61" s="465"/>
      <c r="AE61" s="632"/>
      <c r="AF61" s="632"/>
      <c r="AG61" s="632"/>
      <c r="AH61" s="632"/>
      <c r="AI61" s="632"/>
      <c r="AJ61" s="632"/>
      <c r="AK61" s="632"/>
      <c r="AL61" s="632"/>
      <c r="AM61" s="632"/>
      <c r="AN61" s="632"/>
      <c r="AO61" s="632"/>
      <c r="AP61" s="632"/>
      <c r="AQ61" s="632"/>
      <c r="AR61" s="632"/>
      <c r="AS61" s="632"/>
      <c r="AT61" s="632"/>
      <c r="AU61" s="632"/>
      <c r="AV61" s="632"/>
      <c r="AW61" s="632"/>
      <c r="AX61" s="632"/>
      <c r="AY61" s="632"/>
      <c r="AZ61" s="632"/>
      <c r="BA61" s="632"/>
      <c r="BB61" s="632"/>
      <c r="BC61" s="632"/>
      <c r="BD61" s="632"/>
      <c r="BE61" s="632"/>
      <c r="BF61" s="632"/>
      <c r="BG61" s="632"/>
      <c r="BH61" s="632"/>
      <c r="BI61" s="632"/>
      <c r="BJ61" s="632"/>
      <c r="BK61" s="632"/>
      <c r="BL61" s="632"/>
    </row>
    <row r="62" spans="3:64" s="3" customFormat="1" ht="3" customHeight="1">
      <c r="AE62" s="1"/>
      <c r="AF62" s="1"/>
      <c r="AG62" s="1"/>
      <c r="AH62" s="1"/>
      <c r="AI62" s="1"/>
      <c r="AJ62" s="1"/>
      <c r="AK62" s="1"/>
      <c r="AL62" s="1"/>
      <c r="AM62" s="294"/>
      <c r="AN62" s="555"/>
      <c r="AO62" s="555"/>
      <c r="AP62" s="555"/>
      <c r="AQ62" s="555"/>
      <c r="AR62" s="555"/>
      <c r="AS62" s="1"/>
      <c r="AT62" s="1"/>
      <c r="AU62" s="1"/>
      <c r="AV62" s="1"/>
      <c r="AW62" s="1"/>
      <c r="AX62" s="1"/>
      <c r="AY62" s="1"/>
      <c r="AZ62" s="1"/>
      <c r="BA62" s="1"/>
      <c r="BB62" s="1"/>
      <c r="BC62" s="1"/>
      <c r="BD62" s="1"/>
    </row>
    <row r="64" spans="3:64">
      <c r="C64" s="588"/>
      <c r="D64" s="588"/>
    </row>
    <row r="67" spans="3:4">
      <c r="C67" s="588"/>
      <c r="D67" s="588"/>
    </row>
  </sheetData>
  <mergeCells count="97">
    <mergeCell ref="C3:AD3"/>
    <mergeCell ref="E4:F4"/>
    <mergeCell ref="D6:E6"/>
    <mergeCell ref="G6:H6"/>
    <mergeCell ref="D7:AD7"/>
    <mergeCell ref="J8:R8"/>
    <mergeCell ref="S8:AC8"/>
    <mergeCell ref="AI8:AK8"/>
    <mergeCell ref="C9:I9"/>
    <mergeCell ref="J9:R9"/>
    <mergeCell ref="S9:AC9"/>
    <mergeCell ref="C18:I18"/>
    <mergeCell ref="J18:R18"/>
    <mergeCell ref="S18:AC18"/>
    <mergeCell ref="E26:I26"/>
    <mergeCell ref="E27:I27"/>
    <mergeCell ref="S29:X29"/>
    <mergeCell ref="Y29:Z29"/>
    <mergeCell ref="AA29:AB29"/>
    <mergeCell ref="S30:V30"/>
    <mergeCell ref="X30:Y30"/>
    <mergeCell ref="AA30:AB30"/>
    <mergeCell ref="K33:R33"/>
    <mergeCell ref="K34:R34"/>
    <mergeCell ref="K35:R35"/>
    <mergeCell ref="K36:R36"/>
    <mergeCell ref="K37:R37"/>
    <mergeCell ref="K38:R38"/>
    <mergeCell ref="K39:R39"/>
    <mergeCell ref="K40:R40"/>
    <mergeCell ref="C41:AD41"/>
    <mergeCell ref="C42:I42"/>
    <mergeCell ref="E46:I46"/>
    <mergeCell ref="E47:I47"/>
    <mergeCell ref="K48:R48"/>
    <mergeCell ref="K49:R49"/>
    <mergeCell ref="K50:R50"/>
    <mergeCell ref="K51:R51"/>
    <mergeCell ref="K52:R52"/>
    <mergeCell ref="K53:R53"/>
    <mergeCell ref="D55:E55"/>
    <mergeCell ref="F55:I55"/>
    <mergeCell ref="K55:R55"/>
    <mergeCell ref="F56:I56"/>
    <mergeCell ref="J56:R56"/>
    <mergeCell ref="F57:I57"/>
    <mergeCell ref="J57:R57"/>
    <mergeCell ref="S57:AD57"/>
    <mergeCell ref="F58:I58"/>
    <mergeCell ref="J58:R58"/>
    <mergeCell ref="F59:I59"/>
    <mergeCell ref="J59:R59"/>
    <mergeCell ref="S59:AD59"/>
    <mergeCell ref="G60:R60"/>
    <mergeCell ref="G61:R61"/>
    <mergeCell ref="D12:I13"/>
    <mergeCell ref="J12:J13"/>
    <mergeCell ref="K12:L13"/>
    <mergeCell ref="O12:O13"/>
    <mergeCell ref="P12:Q13"/>
    <mergeCell ref="AD12:AD13"/>
    <mergeCell ref="D14:I15"/>
    <mergeCell ref="J14:J15"/>
    <mergeCell ref="K14:L15"/>
    <mergeCell ref="O14:O15"/>
    <mergeCell ref="P14:Q15"/>
    <mergeCell ref="AD14:AD15"/>
    <mergeCell ref="D16:I17"/>
    <mergeCell ref="J16:J17"/>
    <mergeCell ref="K16:L17"/>
    <mergeCell ref="O16:O17"/>
    <mergeCell ref="P16:Q17"/>
    <mergeCell ref="AD16:AD17"/>
    <mergeCell ref="C21:I25"/>
    <mergeCell ref="AD21:AD23"/>
    <mergeCell ref="D35:D37"/>
    <mergeCell ref="E35:I37"/>
    <mergeCell ref="AD36:AD37"/>
    <mergeCell ref="D38:D40"/>
    <mergeCell ref="E38:I40"/>
    <mergeCell ref="AD38:AD40"/>
    <mergeCell ref="C43:I45"/>
    <mergeCell ref="AD43:AD45"/>
    <mergeCell ref="AD46:AD47"/>
    <mergeCell ref="D48:D50"/>
    <mergeCell ref="E48:I50"/>
    <mergeCell ref="AD49:AD50"/>
    <mergeCell ref="D51:D53"/>
    <mergeCell ref="E51:I53"/>
    <mergeCell ref="AD51:AD53"/>
    <mergeCell ref="S55:AD56"/>
    <mergeCell ref="D56:E57"/>
    <mergeCell ref="D58:E61"/>
    <mergeCell ref="S11:AC17"/>
    <mergeCell ref="D28:D34"/>
    <mergeCell ref="E28:I34"/>
    <mergeCell ref="C55:C61"/>
  </mergeCells>
  <phoneticPr fontId="20"/>
  <conditionalFormatting sqref="AI12">
    <cfRule type="cellIs" dxfId="38" priority="30" stopIfTrue="1" operator="equal">
      <formula>"▼矛盾"</formula>
    </cfRule>
    <cfRule type="cellIs" dxfId="37" priority="29" stopIfTrue="1" operator="equal">
      <formula>"◆未達"</formula>
    </cfRule>
    <cfRule type="cellIs" dxfId="36" priority="28" stopIfTrue="1" operator="greaterThanOrEqual">
      <formula>"●適合"</formula>
    </cfRule>
  </conditionalFormatting>
  <conditionalFormatting sqref="AI14">
    <cfRule type="cellIs" dxfId="35" priority="24" stopIfTrue="1" operator="equal">
      <formula>"▼矛盾"</formula>
    </cfRule>
    <cfRule type="cellIs" dxfId="34" priority="23" stopIfTrue="1" operator="equal">
      <formula>"◆未達"</formula>
    </cfRule>
    <cfRule type="cellIs" dxfId="33" priority="22" stopIfTrue="1" operator="greaterThanOrEqual">
      <formula>"●適合"</formula>
    </cfRule>
  </conditionalFormatting>
  <conditionalFormatting sqref="AI16">
    <cfRule type="cellIs" dxfId="32" priority="16" stopIfTrue="1" operator="greaterThanOrEqual">
      <formula>"●適合"</formula>
    </cfRule>
    <cfRule type="cellIs" dxfId="31" priority="17" stopIfTrue="1" operator="equal">
      <formula>"◆未達"</formula>
    </cfRule>
    <cfRule type="cellIs" dxfId="30" priority="18" stopIfTrue="1" operator="equal">
      <formula>"▼矛盾"</formula>
    </cfRule>
  </conditionalFormatting>
  <conditionalFormatting sqref="AI35">
    <cfRule type="cellIs" dxfId="29" priority="1" stopIfTrue="1" operator="greaterThanOrEqual">
      <formula>"●適合"</formula>
    </cfRule>
    <cfRule type="cellIs" dxfId="28" priority="2" stopIfTrue="1" operator="equal">
      <formula>"◆未達"</formula>
    </cfRule>
    <cfRule type="cellIs" dxfId="27" priority="3" stopIfTrue="1" operator="equal">
      <formula>"▼矛盾"</formula>
    </cfRule>
  </conditionalFormatting>
  <conditionalFormatting sqref="AI43:AJ43 AN44:AR44 AI49:AJ49 AI51:AJ51 AN52:AR52">
    <cfRule type="cellIs" dxfId="26" priority="10" stopIfTrue="1" operator="greaterThanOrEqual">
      <formula>"●適合"</formula>
    </cfRule>
    <cfRule type="cellIs" dxfId="25" priority="11" stopIfTrue="1" operator="equal">
      <formula>"◆未達"</formula>
    </cfRule>
    <cfRule type="cellIs" dxfId="24" priority="12" stopIfTrue="1" operator="equal">
      <formula>"▼矛盾"</formula>
    </cfRule>
  </conditionalFormatting>
  <conditionalFormatting sqref="AK29:AK32">
    <cfRule type="cellIs" dxfId="23" priority="31" stopIfTrue="1" operator="lessThanOrEqual">
      <formula>45</formula>
    </cfRule>
    <cfRule type="cellIs" dxfId="22" priority="32" stopIfTrue="1" operator="equal">
      <formula>"■未答"</formula>
    </cfRule>
    <cfRule type="cellIs" dxfId="21" priority="33" stopIfTrue="1" operator="greaterThan">
      <formula>45</formula>
    </cfRule>
  </conditionalFormatting>
  <conditionalFormatting sqref="AK30 AN5:AR5 AI21:AJ21 AN22:AR22 AI28:AJ28 AN29:AT29 AN30:AS32 AI36:AJ36 AI38:AJ38 AN39:AR39">
    <cfRule type="cellIs" dxfId="20" priority="37" stopIfTrue="1" operator="greaterThanOrEqual">
      <formula>"●適合"</formula>
    </cfRule>
  </conditionalFormatting>
  <conditionalFormatting sqref="AK33">
    <cfRule type="cellIs" dxfId="19" priority="34" stopIfTrue="1" operator="greaterThanOrEqual">
      <formula>"●適合"</formula>
    </cfRule>
    <cfRule type="cellIs" dxfId="18" priority="35" stopIfTrue="1" operator="equal">
      <formula>"◆低すぎ"</formula>
    </cfRule>
    <cfRule type="cellIs" dxfId="17" priority="36" stopIfTrue="1" operator="equal">
      <formula>"高すぎ"</formula>
    </cfRule>
  </conditionalFormatting>
  <conditionalFormatting sqref="AN13:AQ13">
    <cfRule type="cellIs" dxfId="16" priority="27" stopIfTrue="1" operator="equal">
      <formula>"▼矛盾"</formula>
    </cfRule>
    <cfRule type="cellIs" dxfId="15" priority="26" stopIfTrue="1" operator="equal">
      <formula>"◆未達"</formula>
    </cfRule>
    <cfRule type="cellIs" dxfId="14" priority="25" stopIfTrue="1" operator="greaterThanOrEqual">
      <formula>"●適合"</formula>
    </cfRule>
  </conditionalFormatting>
  <conditionalFormatting sqref="AN15:AQ15">
    <cfRule type="cellIs" dxfId="13" priority="20" stopIfTrue="1" operator="equal">
      <formula>"◆未達"</formula>
    </cfRule>
    <cfRule type="cellIs" dxfId="12" priority="21" stopIfTrue="1" operator="equal">
      <formula>"▼矛盾"</formula>
    </cfRule>
    <cfRule type="cellIs" dxfId="11" priority="19" stopIfTrue="1" operator="greaterThanOrEqual">
      <formula>"●適合"</formula>
    </cfRule>
  </conditionalFormatting>
  <conditionalFormatting sqref="AN17:AQ17">
    <cfRule type="cellIs" dxfId="10" priority="15" stopIfTrue="1" operator="equal">
      <formula>"▼矛盾"</formula>
    </cfRule>
    <cfRule type="cellIs" dxfId="9" priority="14" stopIfTrue="1" operator="equal">
      <formula>"◆未達"</formula>
    </cfRule>
    <cfRule type="cellIs" dxfId="8" priority="13" stopIfTrue="1" operator="greaterThanOrEqual">
      <formula>"●適合"</formula>
    </cfRule>
  </conditionalFormatting>
  <conditionalFormatting sqref="AN5:AR5 AI21:AJ21 AN22:AR22 AI28:AJ28 AN29:AT29 AK30 AN30:AS32 AI36:AJ36 AI38:AJ38 AN39:AR39">
    <cfRule type="cellIs" dxfId="7" priority="38" stopIfTrue="1" operator="equal">
      <formula>"◆未達"</formula>
    </cfRule>
    <cfRule type="cellIs" dxfId="6" priority="39" stopIfTrue="1" operator="equal">
      <formula>"▼矛盾"</formula>
    </cfRule>
  </conditionalFormatting>
  <conditionalFormatting sqref="AN36:AR36">
    <cfRule type="cellIs" dxfId="5" priority="5" stopIfTrue="1" operator="equal">
      <formula>"◆未達"</formula>
    </cfRule>
    <cfRule type="cellIs" dxfId="4" priority="4" stopIfTrue="1" operator="greaterThanOrEqual">
      <formula>"●適合"</formula>
    </cfRule>
    <cfRule type="cellIs" dxfId="3" priority="6" stopIfTrue="1" operator="equal">
      <formula>"▼矛盾"</formula>
    </cfRule>
  </conditionalFormatting>
  <conditionalFormatting sqref="AN50:AR50">
    <cfRule type="cellIs" dxfId="2" priority="9" stopIfTrue="1" operator="equal">
      <formula>"▼矛盾"</formula>
    </cfRule>
    <cfRule type="cellIs" dxfId="1" priority="8" stopIfTrue="1" operator="equal">
      <formula>"◆未達"</formula>
    </cfRule>
    <cfRule type="cellIs" dxfId="0" priority="7" stopIfTrue="1" operator="greaterThanOrEqual">
      <formula>"●適合"</formula>
    </cfRule>
  </conditionalFormatting>
  <pageMargins left="0.55118110236220474" right="0.31496062992125984" top="0.51181102362204722" bottom="0.43307086614173229" header="0.27559055118110237" footer="0.15748031496062992"/>
  <pageSetup paperSize="9" scale="73" fitToWidth="1"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別添①【本則基準】 ※終身追加</vt:lpstr>
      <vt:lpstr>別添②【本則ただし書】 ※終身既存</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神山　俊洋</cp:lastModifiedBy>
  <dcterms:created xsi:type="dcterms:W3CDTF">2025-09-29T08:52:51Z</dcterms:created>
  <dcterms:modified xsi:type="dcterms:W3CDTF">2025-09-29T08:52:51Z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2025-09-29T08:52:51Z</vt:filetime>
  </property>
</Properties>
</file>